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44" windowHeight="8832"/>
  </bookViews>
  <sheets>
    <sheet name="Schwan" sheetId="4" r:id="rId1"/>
    <sheet name="Taube" sheetId="1" r:id="rId2"/>
    <sheet name="Tabelle2" sheetId="2" r:id="rId3"/>
    <sheet name="Tabelle3" sheetId="3" r:id="rId4"/>
  </sheets>
  <definedNames>
    <definedName name="_xlnm.Print_Area" localSheetId="0">Schwan!$A$1:$K$52</definedName>
    <definedName name="_xlnm.Print_Area" localSheetId="1">Taube!$A$1:$I$46</definedName>
    <definedName name="_xlnm.Print_Titles" localSheetId="0">Schwan!$1:$1</definedName>
    <definedName name="_xlnm.Print_Titles" localSheetId="1">Taube!$1:$1</definedName>
  </definedNames>
  <calcPr calcId="145621"/>
</workbook>
</file>

<file path=xl/calcChain.xml><?xml version="1.0" encoding="utf-8"?>
<calcChain xmlns="http://schemas.openxmlformats.org/spreadsheetml/2006/main">
  <c r="J21" i="4" l="1"/>
  <c r="H21" i="4" l="1"/>
  <c r="F9" i="4"/>
  <c r="F19" i="4" l="1"/>
  <c r="K31" i="4" l="1"/>
  <c r="K20" i="4"/>
  <c r="K21" i="4" s="1"/>
  <c r="I20" i="4"/>
  <c r="I21" i="4" s="1"/>
  <c r="J26" i="4" l="1"/>
  <c r="K26" i="4"/>
  <c r="H26" i="4"/>
  <c r="I26" i="4"/>
  <c r="H15" i="4" l="1"/>
  <c r="F20" i="4"/>
  <c r="F23" i="4" l="1"/>
  <c r="F21" i="4"/>
  <c r="J31" i="4"/>
  <c r="I31" i="4"/>
  <c r="H31" i="4"/>
  <c r="J15" i="4" l="1"/>
  <c r="F30" i="1" l="1"/>
  <c r="F22" i="1" l="1"/>
  <c r="F34" i="1"/>
  <c r="F28" i="1"/>
  <c r="F21" i="1"/>
  <c r="F7" i="1"/>
  <c r="J27" i="1"/>
  <c r="J28" i="1" s="1"/>
  <c r="J23" i="1"/>
  <c r="J7" i="1"/>
  <c r="J29" i="1" l="1"/>
  <c r="J31" i="1" s="1"/>
  <c r="J32" i="1"/>
  <c r="J30" i="1"/>
  <c r="J34" i="1"/>
  <c r="J35" i="1" s="1"/>
  <c r="F25" i="4"/>
  <c r="F26" i="4" s="1"/>
  <c r="F31" i="4" s="1"/>
  <c r="K27" i="4"/>
  <c r="J27" i="4"/>
  <c r="J29" i="4" s="1"/>
  <c r="I27" i="4"/>
  <c r="I29" i="4" s="1"/>
  <c r="H27" i="4"/>
  <c r="H29" i="4" s="1"/>
  <c r="K10" i="4"/>
  <c r="J5" i="4"/>
  <c r="J6" i="4" s="1"/>
  <c r="K4" i="4"/>
  <c r="K28" i="4" l="1"/>
  <c r="I30" i="4"/>
  <c r="K6" i="4"/>
  <c r="K29" i="4"/>
  <c r="J30" i="4"/>
  <c r="K30" i="4"/>
  <c r="J28" i="4"/>
  <c r="H30" i="4"/>
  <c r="F27" i="4"/>
  <c r="F29" i="4" s="1"/>
  <c r="F28" i="4"/>
  <c r="F30" i="4"/>
  <c r="H28" i="4"/>
  <c r="I28" i="4"/>
  <c r="F27" i="1" l="1"/>
  <c r="I21" i="1" l="1"/>
  <c r="I17" i="1"/>
  <c r="H6" i="1" l="1"/>
  <c r="H7" i="1" s="1"/>
  <c r="H21" i="1"/>
  <c r="H22" i="1" s="1"/>
  <c r="H28" i="1"/>
  <c r="I28" i="1"/>
  <c r="H34" i="1"/>
  <c r="H35" i="1" s="1"/>
  <c r="H23" i="1"/>
  <c r="H29" i="1" s="1"/>
  <c r="I32" i="1" l="1"/>
  <c r="H32" i="1"/>
  <c r="H30" i="1"/>
  <c r="H31" i="1"/>
  <c r="F35" i="1" l="1"/>
  <c r="I23" i="1"/>
  <c r="F23" i="1"/>
  <c r="F25" i="1" s="1"/>
  <c r="F29" i="1" s="1"/>
  <c r="I22" i="1"/>
  <c r="I30" i="1" s="1"/>
  <c r="I34" i="1"/>
  <c r="I35" i="1" s="1"/>
  <c r="I7" i="1"/>
  <c r="I29" i="1" l="1"/>
  <c r="F31" i="1"/>
  <c r="I31" i="1" l="1"/>
</calcChain>
</file>

<file path=xl/sharedStrings.xml><?xml version="1.0" encoding="utf-8"?>
<sst xmlns="http://schemas.openxmlformats.org/spreadsheetml/2006/main" count="290" uniqueCount="180">
  <si>
    <t>Spannweite</t>
  </si>
  <si>
    <t>Flächentiefe</t>
  </si>
  <si>
    <t>Leistung horizontal</t>
  </si>
  <si>
    <t>Flugdauer</t>
  </si>
  <si>
    <t>m/s</t>
  </si>
  <si>
    <t>W</t>
  </si>
  <si>
    <t>s</t>
  </si>
  <si>
    <t>Flugstrecke</t>
  </si>
  <si>
    <t>Fläche</t>
  </si>
  <si>
    <t>Ws/km</t>
  </si>
  <si>
    <t>Ws/g</t>
  </si>
  <si>
    <t>g/km</t>
  </si>
  <si>
    <t>km</t>
  </si>
  <si>
    <t>Fluggeschwindigkeit</t>
  </si>
  <si>
    <t xml:space="preserve">m </t>
  </si>
  <si>
    <t>Fettverbrauch pro km</t>
  </si>
  <si>
    <t>W/kg</t>
  </si>
  <si>
    <t>kg</t>
  </si>
  <si>
    <t>Ws/km/kg</t>
  </si>
  <si>
    <t>Ws</t>
  </si>
  <si>
    <t xml:space="preserve">g </t>
  </si>
  <si>
    <t>s/km</t>
  </si>
  <si>
    <t>Flugdauer pro km</t>
  </si>
  <si>
    <t>Akkukapazität</t>
  </si>
  <si>
    <t>Ah</t>
  </si>
  <si>
    <t>V</t>
  </si>
  <si>
    <t>m</t>
  </si>
  <si>
    <t>Einheit</t>
  </si>
  <si>
    <t>Formel-zeichen</t>
  </si>
  <si>
    <t>A</t>
  </si>
  <si>
    <t>b</t>
  </si>
  <si>
    <t>Auftriebsbeiwert</t>
  </si>
  <si>
    <t>c_a</t>
  </si>
  <si>
    <t>v</t>
  </si>
  <si>
    <t>P_h</t>
  </si>
  <si>
    <t>U</t>
  </si>
  <si>
    <t>P_kg</t>
  </si>
  <si>
    <t>P_in</t>
  </si>
  <si>
    <t>l</t>
  </si>
  <si>
    <t>C</t>
  </si>
  <si>
    <t>P_el</t>
  </si>
  <si>
    <t>E</t>
  </si>
  <si>
    <t>-</t>
  </si>
  <si>
    <t xml:space="preserve">Gleitzahl  </t>
  </si>
  <si>
    <t>Steiggeschwindigkeit</t>
  </si>
  <si>
    <t>T</t>
  </si>
  <si>
    <t>P_mech</t>
  </si>
  <si>
    <t>E_F</t>
  </si>
  <si>
    <t>1000/v</t>
  </si>
  <si>
    <t>T_km</t>
  </si>
  <si>
    <t>http://martinpi.tipido.net/modellflug/e-flug-antrieb.html</t>
  </si>
  <si>
    <t>http://www.rc-network.de/magazin/artikel_02/art_02-0035/E-Antrieb.pdf</t>
  </si>
  <si>
    <t>v_s</t>
  </si>
  <si>
    <t>Flächenbelastung</t>
  </si>
  <si>
    <t>elek. Eingangsleistung</t>
  </si>
  <si>
    <t>C*U*3600/P_el</t>
  </si>
  <si>
    <t>T*v/1000</t>
  </si>
  <si>
    <t>C*U*3600</t>
  </si>
  <si>
    <r>
      <t>Akkuspannung</t>
    </r>
    <r>
      <rPr>
        <sz val="11"/>
        <color theme="1"/>
        <rFont val="Calibri"/>
        <family val="2"/>
        <scheme val="minor"/>
      </rPr>
      <t xml:space="preserve"> bei Belastung</t>
    </r>
  </si>
  <si>
    <t>qm</t>
  </si>
  <si>
    <t>kg/qm</t>
  </si>
  <si>
    <t>Q_k</t>
  </si>
  <si>
    <t>Q_km</t>
  </si>
  <si>
    <t>E_km</t>
  </si>
  <si>
    <t>E_Antr</t>
  </si>
  <si>
    <t>E_mg</t>
  </si>
  <si>
    <t>Energieinhalt des Speichers</t>
  </si>
  <si>
    <t>Wirkungsgrad 
der Muskeln bzw. des Antriebs</t>
  </si>
  <si>
    <t>b*l</t>
  </si>
  <si>
    <t>G</t>
  </si>
  <si>
    <t>A/G</t>
  </si>
  <si>
    <t>E/T</t>
  </si>
  <si>
    <t>P_el*T_km</t>
  </si>
  <si>
    <t>Q_km*E_F</t>
  </si>
  <si>
    <t>Wirkungsgrad des Propellers</t>
  </si>
  <si>
    <t>Gesamtwirkungsgrad</t>
  </si>
  <si>
    <t>Eta_Prop</t>
  </si>
  <si>
    <t>Eta_ges</t>
  </si>
  <si>
    <t>Eta_ges/
Eta_Prop</t>
  </si>
  <si>
    <t>Eta_A</t>
  </si>
  <si>
    <t>E_km*Eta_A</t>
  </si>
  <si>
    <t>P_in*Eta_A</t>
  </si>
  <si>
    <t>1)  Daten aus dem Buch "Kolibris und Jumbo-Jets" von Henk Tennekes (Seite 55 und Seite 168)</t>
  </si>
  <si>
    <t>3) wie 2)</t>
  </si>
  <si>
    <t>Antriebsenergie pro km
am Schlagflügel bzw. Propeller</t>
  </si>
  <si>
    <t>Transportleistung pro kg Körpergew.</t>
  </si>
  <si>
    <t>E/T/G</t>
  </si>
  <si>
    <t>E/s/G</t>
  </si>
  <si>
    <t>Rechnung
--&gt;</t>
  </si>
  <si>
    <t>Gewichtskraft</t>
  </si>
  <si>
    <t>Masse</t>
  </si>
  <si>
    <t>N</t>
  </si>
  <si>
    <t>F_G</t>
  </si>
  <si>
    <t>F_G/9,81</t>
  </si>
  <si>
    <t>kJ/g</t>
  </si>
  <si>
    <t>2) Schlagflügelmodell wie im Handbuch, aber im Horizontalflug und mit daran angepassten Daten (insbesondere c_Gamma1 = 7,0)</t>
  </si>
  <si>
    <t xml:space="preserve">    für Elektro-Flugmodelle von Martin Piehslinger</t>
  </si>
  <si>
    <t xml:space="preserve">    mit der Berechnungsgrundlage von Helmut Schenk</t>
  </si>
  <si>
    <t>3) Daten eines Propellermodells, berechnet mit dem Online-calculator</t>
  </si>
  <si>
    <t>Bezeichnung</t>
  </si>
  <si>
    <t>t_p</t>
  </si>
  <si>
    <t>Eingangsleistung am Antrieb</t>
  </si>
  <si>
    <t>mech. Leistung am Antriebsausgang</t>
  </si>
  <si>
    <t>Der Höckerschwan benötigt die meiste Energie. Das liegt insbesondere an dem kleinen Wirkungsgrad der Muskeln.</t>
  </si>
  <si>
    <t>Dauer einer Schlagperiode</t>
  </si>
  <si>
    <t>speziefischer Energieinhalt von Fett</t>
  </si>
  <si>
    <t>Taube 
1)</t>
  </si>
  <si>
    <t>Propeller-modell
wie Taube
3)</t>
  </si>
  <si>
    <r>
      <t xml:space="preserve">Rechnung
</t>
    </r>
    <r>
      <rPr>
        <sz val="11"/>
        <color theme="1"/>
        <rFont val="Calibri"/>
        <family val="2"/>
        <scheme val="minor"/>
      </rPr>
      <t>Taube</t>
    </r>
  </si>
  <si>
    <t>Schlagflügel- modell
wie Taube
2)</t>
  </si>
  <si>
    <t>Transportkosten pro km</t>
  </si>
  <si>
    <t xml:space="preserve">Transportkosten pro km und kg </t>
  </si>
  <si>
    <t>The hybrid of the English pigeon race "Tippler" and the Russiian race "Griwuni" is called "Grippler"</t>
  </si>
  <si>
    <t>Gripplers are a little bit smaller and lighter than homing pigeons.</t>
  </si>
  <si>
    <t>Taube 
2)</t>
  </si>
  <si>
    <t xml:space="preserve">Gripplers sind etwas kleiner und leichter als Brieftauben. Die bei Hans-Joachim Rothe gemachten Angaben entsprechen etwa den Daten, </t>
  </si>
  <si>
    <t>die K. Herzog für eine Felsentaube angibt (Felsentaube G=  0,33 kg     b=0,68 m     A=0,0684 m^2  f=6 Hz )</t>
  </si>
  <si>
    <t>6,84 dm^2 = 0,068 m^2</t>
  </si>
  <si>
    <t>Stoffwechsel-Eingangsleistung
power input (methabolic rate)</t>
  </si>
  <si>
    <t>Fettverbrauch pro Min</t>
  </si>
  <si>
    <t>g/Min</t>
  </si>
  <si>
    <t>Q_k/60*T_km</t>
  </si>
  <si>
    <t>T/60*Q_k*E_F</t>
  </si>
  <si>
    <t>(2 h)</t>
  </si>
  <si>
    <t>E_km/G</t>
  </si>
  <si>
    <t>0.6</t>
  </si>
  <si>
    <t xml:space="preserve">Antriebsleistung pro kg </t>
  </si>
  <si>
    <t>Transportenergie pro km</t>
  </si>
  <si>
    <t xml:space="preserve">Transportenergie pro km und kg </t>
  </si>
  <si>
    <t>Eta_aero</t>
  </si>
  <si>
    <t>Eta_A*Eta_aero</t>
  </si>
  <si>
    <t>4)</t>
  </si>
  <si>
    <t>5)</t>
  </si>
  <si>
    <t>1)</t>
  </si>
  <si>
    <t>2)</t>
  </si>
  <si>
    <t>3)</t>
  </si>
  <si>
    <t>Daten eines Propellermodells, berechnet mit dem Online-calculator</t>
  </si>
  <si>
    <t>für Elektro-Flugmodelle von Martin Piehslinger</t>
  </si>
  <si>
    <t>mit der Berechnungsgrundlage von Helmut Schenk</t>
  </si>
  <si>
    <t>Anmerkung zum Wirkungsgrad des Schlagflügels</t>
  </si>
  <si>
    <t>Überwindung der Widerstände von Rumpf und Leitwerk nach außen abgeben (sie bewirken P_h).</t>
  </si>
  <si>
    <r>
      <t xml:space="preserve">Schlagflügel-
modell wie
 Handbuch
</t>
    </r>
    <r>
      <rPr>
        <sz val="11"/>
        <color theme="1"/>
        <rFont val="Calibri"/>
        <family val="2"/>
        <scheme val="minor"/>
      </rPr>
      <t>2)</t>
    </r>
  </si>
  <si>
    <t>Formel-
zeichen</t>
  </si>
  <si>
    <t>Wirkungsgrad von Prop. od. Schlagflg.</t>
  </si>
  <si>
    <t>horizontale Leistung beim Schlagflügelmodell = mittlerer Schub x Fluggeschwindigkeit = Restwiderstand x Fluggeschwindigkeit</t>
  </si>
  <si>
    <r>
      <t>Propeller-
modell wie
Schwan</t>
    </r>
    <r>
      <rPr>
        <sz val="11"/>
        <color theme="1"/>
        <rFont val="Calibri"/>
        <family val="2"/>
        <scheme val="minor"/>
      </rPr>
      <t xml:space="preserve">
3)</t>
    </r>
  </si>
  <si>
    <r>
      <t xml:space="preserve">Schlagflügel- 
modell wie
Schwan
</t>
    </r>
    <r>
      <rPr>
        <sz val="11"/>
        <color theme="1"/>
        <rFont val="Calibri"/>
        <family val="2"/>
        <scheme val="minor"/>
      </rPr>
      <t>2)</t>
    </r>
  </si>
  <si>
    <r>
      <t xml:space="preserve">Propeller-
modell wie
Handbuch
</t>
    </r>
    <r>
      <rPr>
        <sz val="11"/>
        <color theme="1"/>
        <rFont val="Calibri"/>
        <family val="2"/>
        <scheme val="minor"/>
      </rPr>
      <t>3)</t>
    </r>
  </si>
  <si>
    <r>
      <t xml:space="preserve">Rechnung
</t>
    </r>
    <r>
      <rPr>
        <sz val="11"/>
        <color theme="1"/>
        <rFont val="Calibri"/>
        <family val="2"/>
        <scheme val="minor"/>
      </rPr>
      <t>für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Höcker-
schwan</t>
    </r>
  </si>
  <si>
    <r>
      <t xml:space="preserve">Rechnung
</t>
    </r>
    <r>
      <rPr>
        <sz val="11"/>
        <color theme="1"/>
        <rFont val="Calibri"/>
        <family val="2"/>
        <scheme val="minor"/>
      </rPr>
      <t>für Modelle</t>
    </r>
    <r>
      <rPr>
        <b/>
        <sz val="11"/>
        <color theme="1"/>
        <rFont val="Calibri"/>
        <family val="2"/>
        <scheme val="minor"/>
      </rPr>
      <t xml:space="preserve">
--&gt;</t>
    </r>
  </si>
  <si>
    <t>Epsilon</t>
  </si>
  <si>
    <t>Wirkungsgrad beim Schlagflügel = mittlerer Vortrieb / mittlerer Schub    (vergleiche Bild 1.2 und Bild 1.6 im Handbuch oder siehe Gleichung 4.12)</t>
  </si>
  <si>
    <r>
      <rPr>
        <b/>
        <sz val="11"/>
        <color theme="1"/>
        <rFont val="Calibri"/>
        <family val="2"/>
        <scheme val="minor"/>
      </rPr>
      <t>fette Schrift</t>
    </r>
    <r>
      <rPr>
        <sz val="11"/>
        <color theme="1"/>
        <rFont val="Calibri"/>
        <family val="2"/>
        <scheme val="minor"/>
      </rPr>
      <t xml:space="preserve"> = Eingangsdaten fürs Rechenmodell</t>
    </r>
  </si>
  <si>
    <r>
      <t xml:space="preserve">Höcker-
schwan 
</t>
    </r>
    <r>
      <rPr>
        <sz val="11"/>
        <color theme="1"/>
        <rFont val="Calibri"/>
        <family val="2"/>
        <scheme val="minor"/>
      </rPr>
      <t>1)</t>
    </r>
  </si>
  <si>
    <t>Außerdem muss der Schlagflügel "nebenbei" auch noch Auftrieb erzeugen. Zusätzliche Energie ist dafür nicht erforderlich.</t>
  </si>
  <si>
    <t>Die Auftriebserzeugung ist Bestandteil der Schuberzeugung.</t>
  </si>
  <si>
    <t>86 km/Std</t>
  </si>
  <si>
    <t>12 Std</t>
  </si>
  <si>
    <t>Gleitzahl</t>
  </si>
  <si>
    <t>53.8</t>
  </si>
  <si>
    <t>v*T/1000</t>
  </si>
  <si>
    <t>Unter den gewählten Bedingungen sind in den Rechenmodellen die Schlagflügelmodelle etwas effizienter als die Propellermodelle.</t>
  </si>
  <si>
    <t xml:space="preserve"> = Ergebnisse des Rechenmodells</t>
  </si>
  <si>
    <t>Innerhalb der beiden Vergleiche wurden die Daten von Masse, Spannweite und Geschwindigkeit jeweils angepasst.</t>
  </si>
  <si>
    <t>Daten aus dem Buch "Kolibris und Jumbo-Jets" von Henk Tennekes (Seite 57 und 168)</t>
  </si>
  <si>
    <t>Q_km*s</t>
  </si>
  <si>
    <t>Fettverbrauch gesamt</t>
  </si>
  <si>
    <t>Q</t>
  </si>
  <si>
    <t>Q*E_F</t>
  </si>
  <si>
    <t>T/s</t>
  </si>
  <si>
    <t>E_Ant</t>
  </si>
  <si>
    <t>E/T*Eta_A</t>
  </si>
  <si>
    <t>P_el*Eta_A</t>
  </si>
  <si>
    <t>spezifischer Energieinhalt von Fett</t>
  </si>
  <si>
    <t>E/s/m</t>
  </si>
  <si>
    <t>E/T/m</t>
  </si>
  <si>
    <t>Aufschlag-Zirkulationskennzahl c_Gamma1 = 7,0).</t>
  </si>
  <si>
    <r>
      <t xml:space="preserve">Schlagflügelmodell wie im Handbuch, aber im </t>
    </r>
    <r>
      <rPr>
        <sz val="11"/>
        <color rgb="FFFF0000"/>
        <rFont val="Calibri"/>
        <family val="2"/>
        <scheme val="minor"/>
      </rPr>
      <t>Horzontalflug</t>
    </r>
    <r>
      <rPr>
        <sz val="11"/>
        <rFont val="Calibri"/>
        <family val="2"/>
        <scheme val="minor"/>
      </rPr>
      <t xml:space="preserve"> und mit weiteren, daran angepassten Daten (insbesondere mit der </t>
    </r>
  </si>
  <si>
    <t xml:space="preserve">Der Schlagflügel benötigt die meiste Energie um sich selbst durch die Luft zu bewegen. Er muss aber auch nur wenig Schub zur </t>
  </si>
  <si>
    <t>http://web42180.pfweb.eu/modellflug/e-flug-antrieb.html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</si>
</sst>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6" tint="0.79995117038483843"/>
      </patternFill>
    </fill>
    <fill>
      <patternFill patternType="gray125">
        <bgColor theme="8" tint="0.79998168889431442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2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indent="1"/>
    </xf>
    <xf numFmtId="164" fontId="0" fillId="0" borderId="1" xfId="0" applyNumberFormat="1" applyFill="1" applyBorder="1" applyAlignment="1">
      <alignment horizontal="left" vertical="center" indent="1"/>
    </xf>
    <xf numFmtId="166" fontId="0" fillId="0" borderId="0" xfId="0" applyNumberFormat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left" vertical="center" indent="1"/>
    </xf>
    <xf numFmtId="0" fontId="0" fillId="4" borderId="8" xfId="0" applyFont="1" applyFill="1" applyBorder="1" applyAlignment="1">
      <alignment horizontal="left" vertical="center" indent="1"/>
    </xf>
    <xf numFmtId="0" fontId="0" fillId="4" borderId="8" xfId="0" applyFill="1" applyBorder="1"/>
    <xf numFmtId="0" fontId="0" fillId="4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left" vertical="center" indent="1"/>
    </xf>
    <xf numFmtId="0" fontId="0" fillId="3" borderId="8" xfId="0" applyFill="1" applyBorder="1"/>
    <xf numFmtId="0" fontId="0" fillId="2" borderId="10" xfId="0" applyFill="1" applyBorder="1"/>
    <xf numFmtId="0" fontId="0" fillId="2" borderId="11" xfId="0" applyFill="1" applyBorder="1" applyAlignment="1">
      <alignment horizontal="left" indent="1"/>
    </xf>
    <xf numFmtId="0" fontId="0" fillId="2" borderId="12" xfId="0" applyFill="1" applyBorder="1"/>
    <xf numFmtId="0" fontId="7" fillId="2" borderId="12" xfId="1" applyFill="1" applyBorder="1"/>
    <xf numFmtId="0" fontId="1" fillId="4" borderId="3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/>
    <xf numFmtId="167" fontId="0" fillId="0" borderId="0" xfId="0" applyNumberFormat="1"/>
    <xf numFmtId="0" fontId="0" fillId="0" borderId="13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indent="1"/>
    </xf>
    <xf numFmtId="3" fontId="9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0" fillId="0" borderId="19" xfId="0" applyBorder="1"/>
    <xf numFmtId="0" fontId="0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22" xfId="0" applyFill="1" applyBorder="1" applyAlignment="1">
      <alignment horizontal="left" indent="1"/>
    </xf>
    <xf numFmtId="0" fontId="0" fillId="2" borderId="0" xfId="0" applyFill="1" applyBorder="1"/>
    <xf numFmtId="0" fontId="7" fillId="2" borderId="0" xfId="1" applyFill="1" applyBorder="1"/>
    <xf numFmtId="0" fontId="1" fillId="0" borderId="5" xfId="0" applyFont="1" applyBorder="1" applyAlignment="1">
      <alignment horizontal="left" vertical="center" wrapText="1" indent="1"/>
    </xf>
    <xf numFmtId="4" fontId="0" fillId="2" borderId="17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64" fontId="0" fillId="2" borderId="17" xfId="0" applyNumberFormat="1" applyFont="1" applyFill="1" applyBorder="1" applyAlignment="1">
      <alignment horizontal="center" vertical="center"/>
    </xf>
    <xf numFmtId="1" fontId="0" fillId="2" borderId="17" xfId="0" applyNumberFormat="1" applyFont="1" applyFill="1" applyBorder="1" applyAlignment="1">
      <alignment horizontal="center" vertical="center"/>
    </xf>
    <xf numFmtId="165" fontId="0" fillId="2" borderId="17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left" vertical="center" wrapText="1" indent="1"/>
    </xf>
    <xf numFmtId="0" fontId="0" fillId="0" borderId="6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3" fontId="0" fillId="4" borderId="1" xfId="0" applyNumberForma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</xf>
    <xf numFmtId="4" fontId="0" fillId="2" borderId="2" xfId="0" applyNumberFormat="1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center" vertical="center"/>
    </xf>
    <xf numFmtId="2" fontId="0" fillId="4" borderId="1" xfId="0" applyNumberFormat="1" applyFill="1" applyBorder="1" applyAlignment="1" applyProtection="1">
      <alignment horizontal="center" vertical="center"/>
    </xf>
    <xf numFmtId="2" fontId="0" fillId="2" borderId="17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8" fillId="0" borderId="6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left" vertical="center" wrapText="1"/>
    </xf>
    <xf numFmtId="2" fontId="0" fillId="2" borderId="2" xfId="0" applyNumberFormat="1" applyFill="1" applyBorder="1" applyAlignment="1" applyProtection="1">
      <alignment horizontal="center" vertical="center"/>
    </xf>
    <xf numFmtId="2" fontId="4" fillId="4" borderId="1" xfId="0" applyNumberFormat="1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left" vertical="center" wrapText="1" indent="1"/>
    </xf>
    <xf numFmtId="0" fontId="0" fillId="0" borderId="6" xfId="0" applyBorder="1" applyAlignment="1" applyProtection="1">
      <alignment horizontal="left" vertical="center" wrapText="1" indent="1"/>
    </xf>
    <xf numFmtId="3" fontId="0" fillId="0" borderId="1" xfId="0" applyNumberFormat="1" applyFill="1" applyBorder="1" applyAlignment="1" applyProtection="1">
      <alignment horizontal="left" vertical="center"/>
    </xf>
    <xf numFmtId="2" fontId="0" fillId="0" borderId="17" xfId="0" applyNumberFormat="1" applyFont="1" applyFill="1" applyBorder="1" applyAlignment="1" applyProtection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horizontal="center" vertical="center"/>
    </xf>
    <xf numFmtId="164" fontId="0" fillId="0" borderId="17" xfId="0" applyNumberFormat="1" applyFont="1" applyFill="1" applyBorder="1" applyAlignment="1" applyProtection="1">
      <alignment horizontal="center" vertical="center"/>
    </xf>
    <xf numFmtId="164" fontId="0" fillId="0" borderId="6" xfId="0" applyNumberFormat="1" applyFill="1" applyBorder="1" applyAlignment="1" applyProtection="1">
      <alignment horizontal="center" vertical="center"/>
    </xf>
    <xf numFmtId="164" fontId="0" fillId="0" borderId="2" xfId="0" applyNumberFormat="1" applyFill="1" applyBorder="1" applyAlignment="1" applyProtection="1">
      <alignment horizontal="center" vertical="center"/>
    </xf>
    <xf numFmtId="3" fontId="0" fillId="0" borderId="2" xfId="0" applyNumberFormat="1" applyFill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left" vertical="center" wrapText="1" indent="1"/>
    </xf>
    <xf numFmtId="3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indent="1"/>
    </xf>
    <xf numFmtId="3" fontId="0" fillId="0" borderId="17" xfId="0" applyNumberFormat="1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left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17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left" vertical="center" wrapText="1" indent="1"/>
    </xf>
    <xf numFmtId="0" fontId="0" fillId="0" borderId="13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 vertical="center"/>
    </xf>
    <xf numFmtId="167" fontId="0" fillId="2" borderId="17" xfId="0" applyNumberFormat="1" applyFont="1" applyFill="1" applyBorder="1" applyAlignment="1">
      <alignment horizontal="center" vertical="center"/>
    </xf>
    <xf numFmtId="166" fontId="0" fillId="2" borderId="17" xfId="0" applyNumberFormat="1" applyFon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 wrapText="1" indent="1"/>
    </xf>
    <xf numFmtId="164" fontId="6" fillId="0" borderId="1" xfId="0" applyNumberFormat="1" applyFont="1" applyFill="1" applyBorder="1" applyAlignment="1" applyProtection="1">
      <alignment horizontal="center" vertical="center"/>
    </xf>
    <xf numFmtId="164" fontId="6" fillId="0" borderId="17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horizontal="left" vertical="center"/>
    </xf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0" fillId="3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7" fillId="2" borderId="0" xfId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4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4" fontId="1" fillId="2" borderId="17" xfId="0" applyNumberFormat="1" applyFont="1" applyFill="1" applyBorder="1" applyAlignment="1" applyProtection="1">
      <alignment horizontal="center" vertical="center"/>
    </xf>
    <xf numFmtId="2" fontId="1" fillId="2" borderId="17" xfId="0" applyNumberFormat="1" applyFont="1" applyFill="1" applyBorder="1" applyAlignment="1" applyProtection="1">
      <alignment horizontal="center" vertical="center"/>
    </xf>
    <xf numFmtId="2" fontId="0" fillId="7" borderId="17" xfId="0" applyNumberFormat="1" applyFont="1" applyFill="1" applyBorder="1" applyAlignment="1" applyProtection="1">
      <alignment horizontal="center" vertical="center"/>
    </xf>
    <xf numFmtId="164" fontId="0" fillId="7" borderId="17" xfId="0" applyNumberFormat="1" applyFont="1" applyFill="1" applyBorder="1" applyAlignment="1" applyProtection="1">
      <alignment horizontal="center" vertical="center"/>
    </xf>
    <xf numFmtId="1" fontId="0" fillId="7" borderId="17" xfId="0" applyNumberFormat="1" applyFont="1" applyFill="1" applyBorder="1" applyAlignment="1" applyProtection="1">
      <alignment horizontal="center" vertical="center"/>
    </xf>
    <xf numFmtId="165" fontId="1" fillId="2" borderId="17" xfId="0" applyNumberFormat="1" applyFont="1" applyFill="1" applyBorder="1" applyAlignment="1" applyProtection="1">
      <alignment horizontal="center" vertical="center"/>
    </xf>
    <xf numFmtId="3" fontId="0" fillId="7" borderId="17" xfId="0" applyNumberFormat="1" applyFont="1" applyFill="1" applyBorder="1" applyAlignment="1" applyProtection="1">
      <alignment horizontal="center" vertic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167" fontId="1" fillId="2" borderId="2" xfId="0" applyNumberFormat="1" applyFont="1" applyFill="1" applyBorder="1" applyAlignment="1" applyProtection="1">
      <alignment horizontal="center" vertical="center"/>
    </xf>
    <xf numFmtId="4" fontId="0" fillId="7" borderId="2" xfId="0" applyNumberFormat="1" applyFill="1" applyBorder="1" applyAlignment="1" applyProtection="1">
      <alignment horizontal="center" vertical="center"/>
    </xf>
    <xf numFmtId="164" fontId="0" fillId="7" borderId="2" xfId="0" applyNumberFormat="1" applyFill="1" applyBorder="1" applyAlignment="1" applyProtection="1">
      <alignment horizontal="center" vertical="center"/>
    </xf>
    <xf numFmtId="165" fontId="0" fillId="7" borderId="2" xfId="0" applyNumberFormat="1" applyFill="1" applyBorder="1" applyAlignment="1" applyProtection="1">
      <alignment horizontal="center" vertical="center"/>
    </xf>
    <xf numFmtId="165" fontId="1" fillId="2" borderId="2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2" fontId="1" fillId="2" borderId="2" xfId="0" applyNumberFormat="1" applyFont="1" applyFill="1" applyBorder="1" applyAlignment="1" applyProtection="1">
      <alignment horizontal="center" vertical="center"/>
    </xf>
    <xf numFmtId="1" fontId="0" fillId="7" borderId="2" xfId="0" applyNumberFormat="1" applyFill="1" applyBorder="1" applyAlignment="1" applyProtection="1">
      <alignment horizontal="center" vertical="center"/>
    </xf>
    <xf numFmtId="3" fontId="0" fillId="7" borderId="2" xfId="0" applyNumberFormat="1" applyFill="1" applyBorder="1" applyAlignment="1" applyProtection="1">
      <alignment horizontal="center" vertical="center"/>
    </xf>
    <xf numFmtId="2" fontId="0" fillId="8" borderId="6" xfId="0" applyNumberForma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0" fillId="1" borderId="0" xfId="0" applyFill="1" applyBorder="1" applyAlignment="1" applyProtection="1">
      <alignment vertical="center"/>
    </xf>
    <xf numFmtId="2" fontId="6" fillId="8" borderId="1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4" borderId="3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6" borderId="3" xfId="0" applyFont="1" applyFill="1" applyBorder="1" applyAlignment="1" applyProtection="1">
      <alignment horizontal="center" vertical="top" wrapText="1"/>
    </xf>
    <xf numFmtId="4" fontId="11" fillId="6" borderId="1" xfId="0" applyNumberFormat="1" applyFont="1" applyFill="1" applyBorder="1" applyAlignment="1" applyProtection="1">
      <alignment horizontal="center" vertical="center"/>
    </xf>
    <xf numFmtId="2" fontId="11" fillId="6" borderId="1" xfId="0" applyNumberFormat="1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164" fontId="6" fillId="8" borderId="1" xfId="0" applyNumberFormat="1" applyFont="1" applyFill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horizontal="center" vertical="center"/>
    </xf>
    <xf numFmtId="2" fontId="6" fillId="6" borderId="1" xfId="0" applyNumberFormat="1" applyFont="1" applyFill="1" applyBorder="1" applyAlignment="1" applyProtection="1">
      <alignment horizontal="center" vertical="center"/>
    </xf>
    <xf numFmtId="1" fontId="6" fillId="8" borderId="1" xfId="0" applyNumberFormat="1" applyFont="1" applyFill="1" applyBorder="1" applyAlignment="1" applyProtection="1">
      <alignment horizontal="center" vertical="center"/>
    </xf>
    <xf numFmtId="165" fontId="11" fillId="6" borderId="1" xfId="0" applyNumberFormat="1" applyFont="1" applyFill="1" applyBorder="1" applyAlignment="1" applyProtection="1">
      <alignment horizontal="center" vertical="center"/>
    </xf>
    <xf numFmtId="3" fontId="6" fillId="8" borderId="1" xfId="0" applyNumberFormat="1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 vertical="top" wrapText="1"/>
    </xf>
    <xf numFmtId="4" fontId="1" fillId="6" borderId="6" xfId="0" applyNumberFormat="1" applyFont="1" applyFill="1" applyBorder="1" applyAlignment="1" applyProtection="1">
      <alignment horizontal="center" vertical="center"/>
    </xf>
    <xf numFmtId="2" fontId="1" fillId="6" borderId="6" xfId="0" applyNumberFormat="1" applyFont="1" applyFill="1" applyBorder="1" applyAlignment="1" applyProtection="1">
      <alignment horizontal="center" vertical="center"/>
    </xf>
    <xf numFmtId="167" fontId="1" fillId="6" borderId="6" xfId="0" applyNumberFormat="1" applyFont="1" applyFill="1" applyBorder="1" applyAlignment="1" applyProtection="1">
      <alignment horizontal="center" vertical="center"/>
    </xf>
    <xf numFmtId="2" fontId="0" fillId="8" borderId="6" xfId="0" applyNumberFormat="1" applyFont="1" applyFill="1" applyBorder="1" applyAlignment="1" applyProtection="1">
      <alignment horizontal="center" vertical="center"/>
    </xf>
    <xf numFmtId="164" fontId="0" fillId="8" borderId="6" xfId="0" applyNumberFormat="1" applyFont="1" applyFill="1" applyBorder="1" applyAlignment="1" applyProtection="1">
      <alignment horizontal="center" vertical="center"/>
    </xf>
    <xf numFmtId="0" fontId="0" fillId="8" borderId="6" xfId="0" applyFont="1" applyFill="1" applyBorder="1" applyAlignment="1" applyProtection="1">
      <alignment horizontal="center" vertical="center"/>
    </xf>
    <xf numFmtId="164" fontId="0" fillId="8" borderId="1" xfId="0" applyNumberFormat="1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2" fontId="6" fillId="8" borderId="6" xfId="0" applyNumberFormat="1" applyFont="1" applyFill="1" applyBorder="1" applyAlignment="1" applyProtection="1">
      <alignment horizontal="center" vertical="center"/>
    </xf>
    <xf numFmtId="2" fontId="0" fillId="6" borderId="6" xfId="0" applyNumberFormat="1" applyFont="1" applyFill="1" applyBorder="1" applyAlignment="1" applyProtection="1">
      <alignment horizontal="center" vertical="center"/>
    </xf>
    <xf numFmtId="1" fontId="0" fillId="8" borderId="6" xfId="0" applyNumberFormat="1" applyFont="1" applyFill="1" applyBorder="1" applyAlignment="1" applyProtection="1">
      <alignment horizontal="center" vertical="center"/>
    </xf>
    <xf numFmtId="165" fontId="1" fillId="6" borderId="6" xfId="0" applyNumberFormat="1" applyFont="1" applyFill="1" applyBorder="1" applyAlignment="1" applyProtection="1">
      <alignment horizontal="center" vertical="center"/>
    </xf>
    <xf numFmtId="3" fontId="0" fillId="8" borderId="6" xfId="0" applyNumberFormat="1" applyFill="1" applyBorder="1" applyAlignment="1" applyProtection="1">
      <alignment horizontal="center" vertical="center"/>
    </xf>
    <xf numFmtId="1" fontId="0" fillId="0" borderId="14" xfId="0" applyNumberFormat="1" applyFill="1" applyBorder="1" applyAlignment="1" applyProtection="1">
      <alignment horizontal="center" vertical="center"/>
    </xf>
    <xf numFmtId="1" fontId="0" fillId="0" borderId="18" xfId="0" applyNumberFormat="1" applyFont="1" applyFill="1" applyBorder="1" applyAlignment="1" applyProtection="1">
      <alignment horizontal="center" vertical="center"/>
    </xf>
    <xf numFmtId="1" fontId="0" fillId="0" borderId="13" xfId="0" applyNumberFormat="1" applyFill="1" applyBorder="1" applyAlignment="1" applyProtection="1">
      <alignment horizontal="center" vertical="center"/>
    </xf>
    <xf numFmtId="1" fontId="0" fillId="0" borderId="15" xfId="0" applyNumberFormat="1" applyFill="1" applyBorder="1" applyAlignment="1" applyProtection="1">
      <alignment horizontal="center" vertical="center"/>
    </xf>
    <xf numFmtId="0" fontId="6" fillId="9" borderId="6" xfId="0" applyFont="1" applyFill="1" applyBorder="1" applyAlignment="1" applyProtection="1">
      <alignment horizontal="left" vertical="center" wrapText="1" indent="1"/>
    </xf>
    <xf numFmtId="0" fontId="6" fillId="9" borderId="6" xfId="0" applyFont="1" applyFill="1" applyBorder="1" applyAlignment="1" applyProtection="1">
      <alignment vertical="center" wrapText="1"/>
    </xf>
    <xf numFmtId="0" fontId="6" fillId="9" borderId="1" xfId="0" applyFont="1" applyFill="1" applyBorder="1" applyAlignment="1" applyProtection="1">
      <alignment horizontal="center" vertical="center"/>
    </xf>
    <xf numFmtId="0" fontId="6" fillId="9" borderId="1" xfId="0" applyFont="1" applyFill="1" applyBorder="1" applyAlignment="1" applyProtection="1">
      <alignment horizontal="left" vertical="center"/>
    </xf>
    <xf numFmtId="3" fontId="6" fillId="9" borderId="1" xfId="0" applyNumberFormat="1" applyFont="1" applyFill="1" applyBorder="1" applyAlignment="1" applyProtection="1">
      <alignment horizontal="center" vertical="center"/>
    </xf>
    <xf numFmtId="3" fontId="6" fillId="9" borderId="1" xfId="0" applyNumberFormat="1" applyFont="1" applyFill="1" applyBorder="1" applyAlignment="1" applyProtection="1">
      <alignment horizontal="left" vertical="center"/>
    </xf>
    <xf numFmtId="3" fontId="6" fillId="9" borderId="17" xfId="0" applyNumberFormat="1" applyFont="1" applyFill="1" applyBorder="1" applyAlignment="1" applyProtection="1">
      <alignment horizontal="center" vertical="center"/>
    </xf>
    <xf numFmtId="3" fontId="6" fillId="9" borderId="6" xfId="0" applyNumberFormat="1" applyFont="1" applyFill="1" applyBorder="1" applyAlignment="1" applyProtection="1">
      <alignment horizontal="center" vertical="center"/>
    </xf>
    <xf numFmtId="3" fontId="6" fillId="9" borderId="2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3" fontId="0" fillId="0" borderId="1" xfId="0" applyNumberFormat="1" applyFont="1" applyFill="1" applyBorder="1" applyAlignment="1" applyProtection="1">
      <alignment horizontal="center" vertical="center"/>
    </xf>
    <xf numFmtId="3" fontId="0" fillId="0" borderId="23" xfId="0" applyNumberFormat="1" applyFont="1" applyFill="1" applyBorder="1" applyAlignment="1" applyProtection="1">
      <alignment horizontal="center" vertical="center"/>
    </xf>
    <xf numFmtId="3" fontId="0" fillId="0" borderId="2" xfId="0" applyNumberFormat="1" applyFont="1" applyFill="1" applyBorder="1" applyAlignment="1" applyProtection="1">
      <alignment horizontal="center" vertical="center"/>
    </xf>
    <xf numFmtId="2" fontId="0" fillId="2" borderId="2" xfId="0" applyNumberFormat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2" fontId="12" fillId="0" borderId="6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164" fontId="0" fillId="0" borderId="17" xfId="0" applyNumberFormat="1" applyFill="1" applyBorder="1" applyAlignment="1" applyProtection="1">
      <alignment horizontal="center" vertical="center"/>
    </xf>
    <xf numFmtId="2" fontId="12" fillId="0" borderId="17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c-network.de/magazin/artikel_02/art_02-0035/E-Antrieb.pdf" TargetMode="External"/><Relationship Id="rId1" Type="http://schemas.openxmlformats.org/officeDocument/2006/relationships/hyperlink" Target="http://web42180.pfweb.eu/modellflug/e-flug-antrieb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rc-network.de/magazin/artikel_02/art_02-0035/E-Antrieb.pdf" TargetMode="External"/><Relationship Id="rId1" Type="http://schemas.openxmlformats.org/officeDocument/2006/relationships/hyperlink" Target="http://martinpi.tipido.net/modellflug/e-flug-antrieb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showRuler="0" topLeftCell="D1" zoomScaleNormal="100" workbookViewId="0">
      <selection activeCell="E39" sqref="E39"/>
    </sheetView>
  </sheetViews>
  <sheetFormatPr baseColWidth="10" defaultRowHeight="14.4" x14ac:dyDescent="0.3"/>
  <cols>
    <col min="1" max="1" width="3" bestFit="1" customWidth="1"/>
    <col min="2" max="2" width="33.5546875" customWidth="1"/>
    <col min="3" max="3" width="7.77734375" bestFit="1" customWidth="1"/>
    <col min="4" max="4" width="9.33203125" customWidth="1"/>
    <col min="5" max="5" width="12.5546875" customWidth="1"/>
    <col min="6" max="6" width="10.88671875" customWidth="1"/>
    <col min="7" max="7" width="14.21875" bestFit="1" customWidth="1"/>
    <col min="8" max="8" width="11.77734375" customWidth="1"/>
    <col min="9" max="9" width="11.5546875" style="1" customWidth="1"/>
    <col min="10" max="10" width="11.77734375" customWidth="1"/>
    <col min="11" max="11" width="10.109375" bestFit="1" customWidth="1"/>
  </cols>
  <sheetData>
    <row r="1" spans="1:13" ht="58.2" thickBot="1" x14ac:dyDescent="0.35">
      <c r="A1" s="76"/>
      <c r="B1" s="177" t="s">
        <v>99</v>
      </c>
      <c r="C1" s="117" t="s">
        <v>142</v>
      </c>
      <c r="D1" s="118" t="s">
        <v>27</v>
      </c>
      <c r="E1" s="221" t="s">
        <v>148</v>
      </c>
      <c r="F1" s="222" t="s">
        <v>153</v>
      </c>
      <c r="G1" s="221" t="s">
        <v>149</v>
      </c>
      <c r="H1" s="225" t="s">
        <v>146</v>
      </c>
      <c r="I1" s="223" t="s">
        <v>145</v>
      </c>
      <c r="J1" s="235" t="s">
        <v>141</v>
      </c>
      <c r="K1" s="224" t="s">
        <v>147</v>
      </c>
      <c r="L1" s="1"/>
      <c r="M1" s="1"/>
    </row>
    <row r="2" spans="1:13" x14ac:dyDescent="0.3">
      <c r="A2" s="82">
        <v>2</v>
      </c>
      <c r="B2" s="119" t="s">
        <v>90</v>
      </c>
      <c r="C2" s="120" t="s">
        <v>26</v>
      </c>
      <c r="D2" s="121" t="s">
        <v>17</v>
      </c>
      <c r="E2" s="122"/>
      <c r="F2" s="126">
        <v>11.82</v>
      </c>
      <c r="G2" s="124"/>
      <c r="H2" s="226">
        <v>11.82</v>
      </c>
      <c r="I2" s="199">
        <v>11.82</v>
      </c>
      <c r="J2" s="236">
        <v>4</v>
      </c>
      <c r="K2" s="206">
        <v>4</v>
      </c>
    </row>
    <row r="3" spans="1:13" x14ac:dyDescent="0.3">
      <c r="A3" s="82">
        <v>3</v>
      </c>
      <c r="B3" s="119" t="s">
        <v>0</v>
      </c>
      <c r="C3" s="120" t="s">
        <v>30</v>
      </c>
      <c r="D3" s="121" t="s">
        <v>14</v>
      </c>
      <c r="E3" s="122"/>
      <c r="F3" s="127">
        <v>2.4</v>
      </c>
      <c r="G3" s="124"/>
      <c r="H3" s="227">
        <v>2.4</v>
      </c>
      <c r="I3" s="200">
        <v>2.4</v>
      </c>
      <c r="J3" s="237">
        <v>2.8</v>
      </c>
      <c r="K3" s="206">
        <v>2.8</v>
      </c>
    </row>
    <row r="4" spans="1:13" x14ac:dyDescent="0.3">
      <c r="A4" s="82">
        <v>4</v>
      </c>
      <c r="B4" s="119" t="s">
        <v>1</v>
      </c>
      <c r="C4" s="120" t="s">
        <v>38</v>
      </c>
      <c r="D4" s="121" t="s">
        <v>26</v>
      </c>
      <c r="E4" s="122"/>
      <c r="F4" s="129"/>
      <c r="G4" s="124"/>
      <c r="H4" s="228">
        <v>0.221</v>
      </c>
      <c r="I4" s="198">
        <v>0.224</v>
      </c>
      <c r="J4" s="238">
        <v>0.28000000000000003</v>
      </c>
      <c r="K4" s="207">
        <f t="shared" ref="K4:K10" si="0">J4</f>
        <v>0.28000000000000003</v>
      </c>
    </row>
    <row r="5" spans="1:13" x14ac:dyDescent="0.3">
      <c r="A5" s="82">
        <v>5</v>
      </c>
      <c r="B5" s="119" t="s">
        <v>8</v>
      </c>
      <c r="C5" s="120" t="s">
        <v>29</v>
      </c>
      <c r="D5" s="121" t="s">
        <v>59</v>
      </c>
      <c r="E5" s="122"/>
      <c r="F5" s="127">
        <v>0.68</v>
      </c>
      <c r="G5" s="124"/>
      <c r="H5" s="220">
        <v>0.53</v>
      </c>
      <c r="I5" s="201" t="s">
        <v>159</v>
      </c>
      <c r="J5" s="239">
        <f>J3*J4</f>
        <v>0.78400000000000003</v>
      </c>
      <c r="K5" s="208">
        <v>0.78</v>
      </c>
    </row>
    <row r="6" spans="1:13" x14ac:dyDescent="0.3">
      <c r="A6" s="82">
        <v>6</v>
      </c>
      <c r="B6" s="119" t="s">
        <v>53</v>
      </c>
      <c r="C6" s="120"/>
      <c r="D6" s="121" t="s">
        <v>60</v>
      </c>
      <c r="E6" s="122"/>
      <c r="F6" s="130"/>
      <c r="G6" s="124"/>
      <c r="H6" s="229">
        <v>22.3</v>
      </c>
      <c r="I6" s="202">
        <v>22</v>
      </c>
      <c r="J6" s="240">
        <f>J2/J5</f>
        <v>5.1020408163265305</v>
      </c>
      <c r="K6" s="209">
        <f>K2/K5</f>
        <v>5.1282051282051277</v>
      </c>
    </row>
    <row r="7" spans="1:13" ht="14.4" customHeight="1" x14ac:dyDescent="0.3">
      <c r="A7" s="82">
        <v>7</v>
      </c>
      <c r="B7" s="119" t="s">
        <v>31</v>
      </c>
      <c r="C7" s="120" t="s">
        <v>32</v>
      </c>
      <c r="D7" s="121" t="s">
        <v>42</v>
      </c>
      <c r="E7" s="122"/>
      <c r="F7" s="129"/>
      <c r="G7" s="124"/>
      <c r="H7" s="227">
        <v>0.6</v>
      </c>
      <c r="I7" s="200">
        <v>0.6</v>
      </c>
      <c r="J7" s="237">
        <v>0.6</v>
      </c>
      <c r="K7" s="206">
        <v>0.61</v>
      </c>
      <c r="L7" s="6"/>
    </row>
    <row r="8" spans="1:13" ht="14.4" customHeight="1" x14ac:dyDescent="0.3">
      <c r="A8" s="82">
        <v>8</v>
      </c>
      <c r="B8" s="119" t="s">
        <v>104</v>
      </c>
      <c r="C8" s="120" t="s">
        <v>100</v>
      </c>
      <c r="D8" s="121" t="s">
        <v>6</v>
      </c>
      <c r="E8" s="122"/>
      <c r="F8" s="129"/>
      <c r="G8" s="124"/>
      <c r="H8" s="220">
        <v>0.28000000000000003</v>
      </c>
      <c r="I8" s="128"/>
      <c r="J8" s="239">
        <v>0.66</v>
      </c>
      <c r="K8" s="125"/>
      <c r="L8" s="6"/>
    </row>
    <row r="9" spans="1:13" x14ac:dyDescent="0.3">
      <c r="A9" s="82">
        <v>9</v>
      </c>
      <c r="B9" s="119" t="s">
        <v>13</v>
      </c>
      <c r="C9" s="120" t="s">
        <v>33</v>
      </c>
      <c r="D9" s="121" t="s">
        <v>4</v>
      </c>
      <c r="E9" s="122" t="s">
        <v>156</v>
      </c>
      <c r="F9" s="130">
        <f>86*1000/3600</f>
        <v>23.888888888888889</v>
      </c>
      <c r="G9" s="124"/>
      <c r="H9" s="229">
        <v>23.9</v>
      </c>
      <c r="I9" s="202">
        <v>23.9</v>
      </c>
      <c r="J9" s="240">
        <v>11.43</v>
      </c>
      <c r="K9" s="210">
        <v>11.4</v>
      </c>
      <c r="L9" s="2"/>
    </row>
    <row r="10" spans="1:13" x14ac:dyDescent="0.3">
      <c r="A10" s="82">
        <v>10</v>
      </c>
      <c r="B10" s="119" t="s">
        <v>158</v>
      </c>
      <c r="C10" s="120" t="s">
        <v>150</v>
      </c>
      <c r="D10" s="121" t="s">
        <v>42</v>
      </c>
      <c r="E10" s="122"/>
      <c r="F10" s="129"/>
      <c r="G10" s="131" t="s">
        <v>83</v>
      </c>
      <c r="H10" s="230">
        <v>14.8</v>
      </c>
      <c r="I10" s="198">
        <v>14.8</v>
      </c>
      <c r="J10" s="241">
        <v>14.4</v>
      </c>
      <c r="K10" s="211">
        <f t="shared" si="0"/>
        <v>14.4</v>
      </c>
    </row>
    <row r="11" spans="1:13" x14ac:dyDescent="0.3">
      <c r="A11" s="82">
        <v>11</v>
      </c>
      <c r="B11" s="119" t="s">
        <v>2</v>
      </c>
      <c r="C11" s="120" t="s">
        <v>34</v>
      </c>
      <c r="D11" s="121" t="s">
        <v>5</v>
      </c>
      <c r="E11" s="122"/>
      <c r="F11" s="129"/>
      <c r="G11" s="131" t="s">
        <v>131</v>
      </c>
      <c r="H11" s="229">
        <v>93.7</v>
      </c>
      <c r="I11" s="202">
        <v>187.2</v>
      </c>
      <c r="J11" s="242">
        <v>14.9</v>
      </c>
      <c r="K11" s="209">
        <v>31.1</v>
      </c>
      <c r="L11" s="3"/>
    </row>
    <row r="12" spans="1:13" x14ac:dyDescent="0.3">
      <c r="A12" s="82">
        <v>12</v>
      </c>
      <c r="B12" s="119" t="s">
        <v>44</v>
      </c>
      <c r="C12" s="120" t="s">
        <v>52</v>
      </c>
      <c r="D12" s="121" t="s">
        <v>4</v>
      </c>
      <c r="E12" s="122"/>
      <c r="F12" s="129"/>
      <c r="G12" s="132"/>
      <c r="H12" s="228">
        <v>0</v>
      </c>
      <c r="I12" s="198">
        <v>0</v>
      </c>
      <c r="J12" s="243">
        <v>0</v>
      </c>
      <c r="K12" s="212">
        <v>0</v>
      </c>
    </row>
    <row r="13" spans="1:13" ht="14.4" customHeight="1" x14ac:dyDescent="0.3">
      <c r="A13" s="82">
        <v>13</v>
      </c>
      <c r="B13" s="119" t="s">
        <v>143</v>
      </c>
      <c r="C13" s="133" t="s">
        <v>129</v>
      </c>
      <c r="D13" s="121" t="s">
        <v>42</v>
      </c>
      <c r="E13" s="122"/>
      <c r="F13" s="129"/>
      <c r="G13" s="131" t="s">
        <v>132</v>
      </c>
      <c r="H13" s="220">
        <v>0.43</v>
      </c>
      <c r="I13" s="128">
        <v>0.7</v>
      </c>
      <c r="J13" s="244">
        <v>0.42</v>
      </c>
      <c r="K13" s="136">
        <v>0.7</v>
      </c>
    </row>
    <row r="14" spans="1:13" ht="28.8" x14ac:dyDescent="0.3">
      <c r="A14" s="82">
        <v>14</v>
      </c>
      <c r="B14" s="119" t="s">
        <v>67</v>
      </c>
      <c r="C14" s="134" t="s">
        <v>79</v>
      </c>
      <c r="D14" s="121" t="s">
        <v>42</v>
      </c>
      <c r="E14" s="122"/>
      <c r="F14" s="129">
        <v>0.25</v>
      </c>
      <c r="G14" s="135"/>
      <c r="H14" s="227">
        <v>0.5</v>
      </c>
      <c r="I14" s="128">
        <v>0.56999999999999995</v>
      </c>
      <c r="J14" s="237">
        <v>0.5</v>
      </c>
      <c r="K14" s="266">
        <v>0.56999999999999995</v>
      </c>
    </row>
    <row r="15" spans="1:13" x14ac:dyDescent="0.3">
      <c r="A15" s="82">
        <v>15</v>
      </c>
      <c r="B15" s="119" t="s">
        <v>75</v>
      </c>
      <c r="C15" s="120" t="s">
        <v>77</v>
      </c>
      <c r="D15" s="121" t="s">
        <v>42</v>
      </c>
      <c r="E15" s="122"/>
      <c r="F15" s="129"/>
      <c r="G15" s="132" t="s">
        <v>130</v>
      </c>
      <c r="H15" s="231">
        <f>H13*H14</f>
        <v>0.215</v>
      </c>
      <c r="I15" s="200">
        <v>0.4</v>
      </c>
      <c r="J15" s="245">
        <f>J13*J14</f>
        <v>0.21</v>
      </c>
      <c r="K15" s="213">
        <v>0.4</v>
      </c>
    </row>
    <row r="16" spans="1:13" ht="21" x14ac:dyDescent="0.3">
      <c r="A16" s="82">
        <v>16</v>
      </c>
      <c r="B16" s="119" t="s">
        <v>54</v>
      </c>
      <c r="C16" s="120" t="s">
        <v>40</v>
      </c>
      <c r="D16" s="121" t="s">
        <v>5</v>
      </c>
      <c r="E16" s="122"/>
      <c r="F16" s="137"/>
      <c r="G16" s="132"/>
      <c r="H16" s="232">
        <v>426</v>
      </c>
      <c r="I16" s="203">
        <v>480</v>
      </c>
      <c r="J16" s="246">
        <v>71</v>
      </c>
      <c r="K16" s="214">
        <v>77.8</v>
      </c>
      <c r="L16" s="3"/>
    </row>
    <row r="17" spans="1:12" x14ac:dyDescent="0.3">
      <c r="A17" s="82">
        <v>17</v>
      </c>
      <c r="B17" s="119" t="s">
        <v>58</v>
      </c>
      <c r="C17" s="120" t="s">
        <v>35</v>
      </c>
      <c r="D17" s="121" t="s">
        <v>25</v>
      </c>
      <c r="E17" s="122"/>
      <c r="F17" s="129"/>
      <c r="G17" s="132"/>
      <c r="H17" s="228">
        <v>8</v>
      </c>
      <c r="I17" s="198">
        <v>8</v>
      </c>
      <c r="J17" s="243">
        <v>8</v>
      </c>
      <c r="K17" s="212">
        <v>8</v>
      </c>
      <c r="L17" s="3"/>
    </row>
    <row r="18" spans="1:12" x14ac:dyDescent="0.3">
      <c r="A18" s="82">
        <v>18</v>
      </c>
      <c r="B18" s="119" t="s">
        <v>23</v>
      </c>
      <c r="C18" s="120" t="s">
        <v>39</v>
      </c>
      <c r="D18" s="121" t="s">
        <v>24</v>
      </c>
      <c r="E18" s="122"/>
      <c r="F18" s="129"/>
      <c r="G18" s="132"/>
      <c r="H18" s="233">
        <v>2</v>
      </c>
      <c r="I18" s="204">
        <v>2</v>
      </c>
      <c r="J18" s="247">
        <v>2</v>
      </c>
      <c r="K18" s="211">
        <v>2</v>
      </c>
      <c r="L18" s="3"/>
    </row>
    <row r="19" spans="1:12" x14ac:dyDescent="0.3">
      <c r="A19" s="82">
        <v>19</v>
      </c>
      <c r="B19" s="138" t="s">
        <v>3</v>
      </c>
      <c r="C19" s="120" t="s">
        <v>45</v>
      </c>
      <c r="D19" s="121" t="s">
        <v>6</v>
      </c>
      <c r="E19" s="122" t="s">
        <v>157</v>
      </c>
      <c r="F19" s="123">
        <f>12*3600</f>
        <v>43200</v>
      </c>
      <c r="G19" s="124"/>
      <c r="H19" s="234">
        <v>135.4</v>
      </c>
      <c r="I19" s="205">
        <v>120</v>
      </c>
      <c r="J19" s="248">
        <v>812</v>
      </c>
      <c r="K19" s="215">
        <v>741</v>
      </c>
      <c r="L19" s="14"/>
    </row>
    <row r="20" spans="1:12" x14ac:dyDescent="0.3">
      <c r="A20" s="82">
        <v>20</v>
      </c>
      <c r="B20" s="139" t="s">
        <v>7</v>
      </c>
      <c r="C20" s="120" t="s">
        <v>6</v>
      </c>
      <c r="D20" s="121" t="s">
        <v>12</v>
      </c>
      <c r="E20" s="122" t="s">
        <v>160</v>
      </c>
      <c r="F20" s="123">
        <f>F9*F19/1000</f>
        <v>1032</v>
      </c>
      <c r="G20" s="140" t="s">
        <v>160</v>
      </c>
      <c r="H20" s="220">
        <v>3.24</v>
      </c>
      <c r="I20" s="141">
        <f>I9*I19/1000</f>
        <v>2.8679999999999999</v>
      </c>
      <c r="J20" s="216">
        <v>9.2799999999999994</v>
      </c>
      <c r="K20" s="142">
        <f>K9*K19/1000</f>
        <v>8.4474</v>
      </c>
      <c r="L20" s="4"/>
    </row>
    <row r="21" spans="1:12" x14ac:dyDescent="0.3">
      <c r="A21" s="82">
        <v>21</v>
      </c>
      <c r="B21" s="139" t="s">
        <v>22</v>
      </c>
      <c r="C21" s="120" t="s">
        <v>49</v>
      </c>
      <c r="D21" s="121" t="s">
        <v>21</v>
      </c>
      <c r="E21" s="122" t="s">
        <v>169</v>
      </c>
      <c r="F21" s="130">
        <f>F19/F20</f>
        <v>41.860465116279073</v>
      </c>
      <c r="G21" s="143" t="s">
        <v>169</v>
      </c>
      <c r="H21" s="144">
        <f>H19/H20</f>
        <v>41.79012345679012</v>
      </c>
      <c r="I21" s="270">
        <f t="shared" ref="I21:K21" si="1">I19/I20</f>
        <v>41.84100418410042</v>
      </c>
      <c r="J21" s="146">
        <f t="shared" si="1"/>
        <v>87.5</v>
      </c>
      <c r="K21" s="147">
        <f t="shared" si="1"/>
        <v>87.719298245614041</v>
      </c>
      <c r="L21" s="4"/>
    </row>
    <row r="22" spans="1:12" x14ac:dyDescent="0.3">
      <c r="A22" s="82">
        <v>22</v>
      </c>
      <c r="B22" s="149" t="s">
        <v>15</v>
      </c>
      <c r="C22" s="120" t="s">
        <v>62</v>
      </c>
      <c r="D22" s="121" t="s">
        <v>11</v>
      </c>
      <c r="E22" s="122"/>
      <c r="F22" s="130">
        <v>1.1000000000000001</v>
      </c>
      <c r="G22" s="143"/>
      <c r="H22" s="269"/>
      <c r="I22" s="270"/>
      <c r="J22" s="267"/>
      <c r="K22" s="147"/>
      <c r="L22" s="4"/>
    </row>
    <row r="23" spans="1:12" x14ac:dyDescent="0.3">
      <c r="A23" s="82">
        <v>23</v>
      </c>
      <c r="B23" s="139" t="s">
        <v>166</v>
      </c>
      <c r="C23" s="120" t="s">
        <v>167</v>
      </c>
      <c r="D23" s="121" t="s">
        <v>20</v>
      </c>
      <c r="E23" s="122" t="s">
        <v>165</v>
      </c>
      <c r="F23" s="123">
        <f>F22*F20</f>
        <v>1135.2</v>
      </c>
      <c r="G23" s="140"/>
      <c r="H23" s="268"/>
      <c r="I23" s="271"/>
      <c r="J23" s="268"/>
      <c r="K23" s="148"/>
      <c r="L23" s="4"/>
    </row>
    <row r="24" spans="1:12" ht="14.4" customHeight="1" x14ac:dyDescent="0.3">
      <c r="A24" s="82">
        <v>24</v>
      </c>
      <c r="B24" s="149" t="s">
        <v>173</v>
      </c>
      <c r="C24" s="120" t="s">
        <v>47</v>
      </c>
      <c r="D24" s="121" t="s">
        <v>94</v>
      </c>
      <c r="E24" s="122"/>
      <c r="F24" s="123">
        <v>30</v>
      </c>
      <c r="G24" s="132"/>
      <c r="H24" s="151"/>
      <c r="I24" s="145"/>
      <c r="J24" s="146"/>
      <c r="K24" s="148"/>
      <c r="L24" s="4"/>
    </row>
    <row r="25" spans="1:12" x14ac:dyDescent="0.3">
      <c r="A25" s="82">
        <v>25</v>
      </c>
      <c r="B25" s="149"/>
      <c r="C25" s="120" t="s">
        <v>47</v>
      </c>
      <c r="D25" s="121" t="s">
        <v>10</v>
      </c>
      <c r="E25" s="122"/>
      <c r="F25" s="150">
        <f>F24*1000</f>
        <v>30000</v>
      </c>
      <c r="G25" s="132"/>
      <c r="H25" s="151"/>
      <c r="I25" s="145"/>
      <c r="J25" s="146"/>
      <c r="K25" s="148"/>
      <c r="L25" s="4"/>
    </row>
    <row r="26" spans="1:12" x14ac:dyDescent="0.3">
      <c r="A26" s="82">
        <v>26</v>
      </c>
      <c r="B26" s="139" t="s">
        <v>66</v>
      </c>
      <c r="C26" s="120" t="s">
        <v>41</v>
      </c>
      <c r="D26" s="121" t="s">
        <v>19</v>
      </c>
      <c r="E26" s="122" t="s">
        <v>168</v>
      </c>
      <c r="F26" s="150">
        <f>F23*F25</f>
        <v>34056000</v>
      </c>
      <c r="G26" s="143" t="s">
        <v>57</v>
      </c>
      <c r="H26" s="263">
        <f>H17*H18*3600</f>
        <v>57600</v>
      </c>
      <c r="I26" s="152">
        <f>I17*I18*3600</f>
        <v>57600</v>
      </c>
      <c r="J26" s="264">
        <f t="shared" ref="J26:K26" si="2">J17*J18*3600</f>
        <v>57600</v>
      </c>
      <c r="K26" s="265">
        <f t="shared" si="2"/>
        <v>57600</v>
      </c>
      <c r="L26" s="4"/>
    </row>
    <row r="27" spans="1:12" x14ac:dyDescent="0.3">
      <c r="A27" s="82">
        <v>27</v>
      </c>
      <c r="B27" s="253" t="s">
        <v>127</v>
      </c>
      <c r="C27" s="254" t="s">
        <v>63</v>
      </c>
      <c r="D27" s="255" t="s">
        <v>9</v>
      </c>
      <c r="E27" s="256" t="s">
        <v>73</v>
      </c>
      <c r="F27" s="257">
        <f>F22*F25</f>
        <v>33000</v>
      </c>
      <c r="G27" s="258" t="s">
        <v>72</v>
      </c>
      <c r="H27" s="257">
        <f>H16*H21</f>
        <v>17802.592592592591</v>
      </c>
      <c r="I27" s="259">
        <f>I16*I21</f>
        <v>20083.682008368203</v>
      </c>
      <c r="J27" s="260">
        <f>J16*J21</f>
        <v>6212.5</v>
      </c>
      <c r="K27" s="261">
        <f>K16*K21</f>
        <v>6824.5614035087719</v>
      </c>
    </row>
    <row r="28" spans="1:12" x14ac:dyDescent="0.3">
      <c r="A28" s="82">
        <v>28</v>
      </c>
      <c r="B28" s="253" t="s">
        <v>128</v>
      </c>
      <c r="C28" s="254" t="s">
        <v>65</v>
      </c>
      <c r="D28" s="255" t="s">
        <v>18</v>
      </c>
      <c r="E28" s="256" t="s">
        <v>174</v>
      </c>
      <c r="F28" s="257">
        <f>F26/F20/F2</f>
        <v>2791.8781725888325</v>
      </c>
      <c r="G28" s="258" t="s">
        <v>174</v>
      </c>
      <c r="H28" s="257">
        <f>H26/H20/H2</f>
        <v>1504.0421131791688</v>
      </c>
      <c r="I28" s="259">
        <f>I26/I20/I2</f>
        <v>1699.127073466007</v>
      </c>
      <c r="J28" s="260">
        <f>J26/J20/J2</f>
        <v>1551.7241379310346</v>
      </c>
      <c r="K28" s="261">
        <f>K26/K20/K2</f>
        <v>1704.6665246111229</v>
      </c>
    </row>
    <row r="29" spans="1:12" ht="28.8" x14ac:dyDescent="0.3">
      <c r="A29" s="82">
        <v>29</v>
      </c>
      <c r="B29" s="149" t="s">
        <v>84</v>
      </c>
      <c r="C29" s="120" t="s">
        <v>170</v>
      </c>
      <c r="D29" s="121" t="s">
        <v>9</v>
      </c>
      <c r="E29" s="122" t="s">
        <v>80</v>
      </c>
      <c r="F29" s="154">
        <f>F27*F14</f>
        <v>8250</v>
      </c>
      <c r="G29" s="153" t="s">
        <v>80</v>
      </c>
      <c r="H29" s="154">
        <f>H27*H14</f>
        <v>8901.2962962962956</v>
      </c>
      <c r="I29" s="155">
        <f>I27*I14</f>
        <v>11447.698744769876</v>
      </c>
      <c r="J29" s="156">
        <f>J27*J14</f>
        <v>3106.25</v>
      </c>
      <c r="K29" s="157">
        <f>K27*K14</f>
        <v>3889.9999999999995</v>
      </c>
    </row>
    <row r="30" spans="1:12" ht="14.4" customHeight="1" x14ac:dyDescent="0.3">
      <c r="A30" s="82">
        <v>30</v>
      </c>
      <c r="B30" s="172" t="s">
        <v>126</v>
      </c>
      <c r="C30" s="120" t="s">
        <v>36</v>
      </c>
      <c r="D30" s="121" t="s">
        <v>16</v>
      </c>
      <c r="E30" s="122" t="s">
        <v>175</v>
      </c>
      <c r="F30" s="173">
        <f>F26/F19/F2</f>
        <v>66.694867456288776</v>
      </c>
      <c r="G30" s="122" t="s">
        <v>175</v>
      </c>
      <c r="H30" s="173">
        <f>H26/H19/H2</f>
        <v>35.990372575336096</v>
      </c>
      <c r="I30" s="174">
        <f>I26/I19/I2</f>
        <v>40.609137055837564</v>
      </c>
      <c r="J30" s="175">
        <f>J26/J19/J2</f>
        <v>17.733990147783253</v>
      </c>
      <c r="K30" s="176">
        <f>K26/K19/K2</f>
        <v>19.4331983805668</v>
      </c>
    </row>
    <row r="31" spans="1:12" ht="14.4" customHeight="1" thickBot="1" x14ac:dyDescent="0.35">
      <c r="A31" s="83">
        <v>31</v>
      </c>
      <c r="B31" s="158" t="s">
        <v>102</v>
      </c>
      <c r="C31" s="159" t="s">
        <v>46</v>
      </c>
      <c r="D31" s="160" t="s">
        <v>5</v>
      </c>
      <c r="E31" s="161" t="s">
        <v>171</v>
      </c>
      <c r="F31" s="249">
        <f>F26/F19*F14</f>
        <v>197.08333333333334</v>
      </c>
      <c r="G31" s="161" t="s">
        <v>172</v>
      </c>
      <c r="H31" s="249">
        <f>H16*H14</f>
        <v>213</v>
      </c>
      <c r="I31" s="250">
        <f>I16*I14</f>
        <v>273.59999999999997</v>
      </c>
      <c r="J31" s="251">
        <f>J16*J14</f>
        <v>35.5</v>
      </c>
      <c r="K31" s="252">
        <f>K16*K14</f>
        <v>44.345999999999997</v>
      </c>
    </row>
    <row r="32" spans="1:12" x14ac:dyDescent="0.3">
      <c r="B32" s="162"/>
      <c r="C32" s="162"/>
      <c r="D32" s="163"/>
      <c r="E32" s="163"/>
      <c r="F32" s="163"/>
      <c r="G32" s="163"/>
      <c r="H32" s="163"/>
      <c r="I32" s="164"/>
      <c r="J32" s="165"/>
      <c r="K32" s="165"/>
    </row>
    <row r="33" spans="1:11" x14ac:dyDescent="0.3">
      <c r="A33" s="162" t="s">
        <v>163</v>
      </c>
      <c r="C33" s="162"/>
      <c r="D33" s="163"/>
      <c r="E33" s="163"/>
      <c r="F33" s="163"/>
      <c r="G33" s="163"/>
      <c r="H33" s="163"/>
      <c r="I33" s="164"/>
      <c r="J33" s="165"/>
      <c r="K33" s="165"/>
    </row>
    <row r="34" spans="1:11" x14ac:dyDescent="0.3">
      <c r="A34" s="162"/>
      <c r="C34" s="162"/>
      <c r="D34" s="163"/>
      <c r="E34" s="163"/>
      <c r="F34" s="163"/>
      <c r="G34" s="163"/>
      <c r="H34" s="163"/>
      <c r="I34" s="164"/>
      <c r="J34" s="165"/>
      <c r="K34" s="165"/>
    </row>
    <row r="35" spans="1:11" ht="16.05" customHeight="1" x14ac:dyDescent="0.3">
      <c r="A35" s="195" t="s">
        <v>133</v>
      </c>
      <c r="B35" s="178" t="s">
        <v>164</v>
      </c>
      <c r="C35" s="178"/>
      <c r="D35" s="185"/>
      <c r="E35" s="185"/>
      <c r="F35" s="179"/>
      <c r="G35" s="180"/>
      <c r="H35" s="180"/>
      <c r="I35" s="181"/>
      <c r="J35" s="179"/>
      <c r="K35" s="165"/>
    </row>
    <row r="36" spans="1:11" ht="16.05" customHeight="1" x14ac:dyDescent="0.3">
      <c r="A36" s="196" t="s">
        <v>134</v>
      </c>
      <c r="B36" s="262" t="s">
        <v>177</v>
      </c>
      <c r="C36" s="186"/>
      <c r="D36" s="186"/>
      <c r="E36" s="186"/>
      <c r="F36" s="182"/>
      <c r="G36" s="182"/>
      <c r="H36" s="182"/>
      <c r="I36" s="183"/>
      <c r="J36" s="182"/>
      <c r="K36" s="165"/>
    </row>
    <row r="37" spans="1:11" ht="16.05" customHeight="1" x14ac:dyDescent="0.3">
      <c r="A37" s="196"/>
      <c r="B37" s="262" t="s">
        <v>176</v>
      </c>
      <c r="C37" s="186"/>
      <c r="D37" s="186"/>
      <c r="E37" s="186"/>
      <c r="F37" s="182"/>
      <c r="G37" s="182"/>
      <c r="H37" s="182"/>
      <c r="I37" s="183"/>
      <c r="J37" s="182"/>
      <c r="K37" s="165"/>
    </row>
    <row r="38" spans="1:11" ht="16.05" customHeight="1" x14ac:dyDescent="0.3">
      <c r="A38" s="197" t="s">
        <v>135</v>
      </c>
      <c r="B38" s="184" t="s">
        <v>136</v>
      </c>
      <c r="C38" s="187"/>
      <c r="D38" s="187"/>
      <c r="E38" s="187"/>
      <c r="F38" s="166"/>
      <c r="G38" s="166"/>
      <c r="H38" s="166"/>
      <c r="I38" s="167"/>
      <c r="J38" s="166"/>
      <c r="K38" s="165"/>
    </row>
    <row r="39" spans="1:11" ht="16.05" customHeight="1" x14ac:dyDescent="0.3">
      <c r="A39" s="197"/>
      <c r="B39" s="188" t="s">
        <v>137</v>
      </c>
      <c r="C39" s="187"/>
      <c r="D39" s="187"/>
      <c r="E39" s="189" t="s">
        <v>179</v>
      </c>
      <c r="F39" s="166"/>
      <c r="G39" s="166"/>
      <c r="H39" s="166"/>
      <c r="I39" s="167"/>
      <c r="J39" s="166"/>
      <c r="K39" s="165"/>
    </row>
    <row r="40" spans="1:11" ht="16.05" customHeight="1" x14ac:dyDescent="0.3">
      <c r="A40" s="197"/>
      <c r="B40" s="188" t="s">
        <v>138</v>
      </c>
      <c r="C40" s="187"/>
      <c r="D40" s="187"/>
      <c r="E40" s="189" t="s">
        <v>51</v>
      </c>
      <c r="F40" s="166"/>
      <c r="G40" s="166"/>
      <c r="H40" s="166"/>
      <c r="I40" s="167"/>
      <c r="J40" s="166"/>
      <c r="K40" s="165"/>
    </row>
    <row r="41" spans="1:11" ht="16.05" customHeight="1" x14ac:dyDescent="0.3">
      <c r="A41" s="1" t="s">
        <v>131</v>
      </c>
      <c r="B41" s="191" t="s">
        <v>144</v>
      </c>
      <c r="C41" s="191"/>
      <c r="D41" s="191"/>
      <c r="E41" s="191"/>
      <c r="F41" s="165"/>
      <c r="G41" s="165"/>
      <c r="H41" s="165"/>
      <c r="I41" s="164"/>
      <c r="J41" s="165"/>
      <c r="K41" s="165"/>
    </row>
    <row r="42" spans="1:11" ht="16.05" customHeight="1" x14ac:dyDescent="0.3">
      <c r="A42" s="1" t="s">
        <v>132</v>
      </c>
      <c r="B42" s="191" t="s">
        <v>139</v>
      </c>
      <c r="C42" s="191"/>
      <c r="D42" s="191"/>
      <c r="E42" s="191"/>
      <c r="F42" s="165"/>
      <c r="G42" s="165"/>
      <c r="H42" s="165"/>
      <c r="I42" s="164"/>
      <c r="J42" s="165"/>
      <c r="K42" s="165"/>
    </row>
    <row r="43" spans="1:11" ht="16.05" customHeight="1" x14ac:dyDescent="0.3">
      <c r="A43" s="190"/>
      <c r="B43" s="192" t="s">
        <v>151</v>
      </c>
      <c r="C43" s="191"/>
      <c r="D43" s="191"/>
      <c r="E43" s="191"/>
      <c r="F43" s="165"/>
      <c r="G43" s="165"/>
      <c r="H43" s="165"/>
      <c r="I43" s="164"/>
      <c r="J43" s="165"/>
      <c r="K43" s="165"/>
    </row>
    <row r="44" spans="1:11" ht="16.05" customHeight="1" x14ac:dyDescent="0.3">
      <c r="A44" s="190"/>
      <c r="B44" s="193" t="s">
        <v>178</v>
      </c>
      <c r="C44" s="191"/>
      <c r="D44" s="191"/>
      <c r="E44" s="191"/>
      <c r="F44" s="165"/>
      <c r="G44" s="165"/>
      <c r="H44" s="165"/>
      <c r="I44" s="164"/>
      <c r="J44" s="165"/>
      <c r="K44" s="165"/>
    </row>
    <row r="45" spans="1:11" ht="16.05" customHeight="1" x14ac:dyDescent="0.3">
      <c r="A45" s="190"/>
      <c r="B45" s="193" t="s">
        <v>140</v>
      </c>
      <c r="C45" s="191"/>
      <c r="D45" s="191"/>
      <c r="E45" s="191"/>
      <c r="F45" s="165"/>
      <c r="G45" s="165"/>
      <c r="H45" s="165"/>
      <c r="I45" s="164"/>
      <c r="J45" s="165"/>
      <c r="K45" s="165"/>
    </row>
    <row r="46" spans="1:11" ht="16.05" customHeight="1" x14ac:dyDescent="0.3">
      <c r="A46" s="190"/>
      <c r="B46" s="193" t="s">
        <v>154</v>
      </c>
      <c r="C46" s="191"/>
      <c r="D46" s="191"/>
      <c r="E46" s="191"/>
      <c r="F46" s="165"/>
      <c r="G46" s="165"/>
      <c r="H46" s="165"/>
      <c r="I46" s="164"/>
      <c r="J46" s="165"/>
      <c r="K46" s="165"/>
    </row>
    <row r="47" spans="1:11" ht="16.05" customHeight="1" x14ac:dyDescent="0.3">
      <c r="A47" s="190"/>
      <c r="B47" s="193" t="s">
        <v>155</v>
      </c>
      <c r="C47" s="191"/>
      <c r="D47" s="191"/>
      <c r="E47" s="191"/>
      <c r="F47" s="165"/>
      <c r="G47" s="165"/>
      <c r="H47" s="165"/>
      <c r="I47" s="164"/>
      <c r="J47" s="165"/>
      <c r="K47" s="165"/>
    </row>
    <row r="48" spans="1:11" ht="16.05" customHeight="1" x14ac:dyDescent="0.3">
      <c r="A48" s="190"/>
      <c r="B48" s="193"/>
      <c r="C48" s="191"/>
      <c r="D48" s="191"/>
      <c r="E48" s="191"/>
      <c r="F48" s="165"/>
      <c r="G48" s="165"/>
      <c r="H48" s="165"/>
      <c r="I48" s="164"/>
      <c r="J48" s="165"/>
      <c r="K48" s="165"/>
    </row>
    <row r="49" spans="1:11" ht="16.05" customHeight="1" x14ac:dyDescent="0.3">
      <c r="A49" s="193" t="s">
        <v>152</v>
      </c>
      <c r="D49" s="219"/>
      <c r="E49" s="194" t="s">
        <v>162</v>
      </c>
      <c r="F49" s="217"/>
      <c r="G49" s="217"/>
      <c r="H49" s="217"/>
      <c r="I49" s="218"/>
      <c r="J49" s="217"/>
      <c r="K49" s="165"/>
    </row>
    <row r="50" spans="1:11" ht="16.05" customHeight="1" x14ac:dyDescent="0.3">
      <c r="A50" s="190"/>
      <c r="B50" s="194"/>
      <c r="C50" s="191"/>
      <c r="D50" s="191"/>
      <c r="E50" s="191"/>
      <c r="F50" s="165"/>
      <c r="G50" s="165"/>
      <c r="H50" s="165"/>
      <c r="I50" s="164"/>
      <c r="J50" s="165"/>
      <c r="K50" s="165"/>
    </row>
    <row r="51" spans="1:11" ht="16.05" customHeight="1" x14ac:dyDescent="0.3">
      <c r="A51" s="191" t="s">
        <v>103</v>
      </c>
      <c r="B51" s="191"/>
      <c r="C51" s="191"/>
      <c r="D51" s="191"/>
      <c r="E51" s="191"/>
      <c r="F51" s="165"/>
      <c r="G51" s="165"/>
      <c r="H51" s="165"/>
      <c r="I51" s="164"/>
      <c r="J51" s="165"/>
      <c r="K51" s="165"/>
    </row>
    <row r="52" spans="1:11" x14ac:dyDescent="0.3">
      <c r="A52" s="191" t="s">
        <v>161</v>
      </c>
      <c r="B52" s="191"/>
      <c r="C52" s="191"/>
      <c r="D52" s="191"/>
      <c r="E52" s="191"/>
      <c r="F52" s="165"/>
      <c r="G52" s="165"/>
      <c r="H52" s="165"/>
      <c r="I52" s="164"/>
      <c r="J52" s="165"/>
      <c r="K52" s="165"/>
    </row>
    <row r="53" spans="1:11" x14ac:dyDescent="0.3">
      <c r="C53" s="56"/>
    </row>
    <row r="54" spans="1:11" x14ac:dyDescent="0.3">
      <c r="C54" s="56"/>
    </row>
    <row r="55" spans="1:11" x14ac:dyDescent="0.3">
      <c r="C55" s="57"/>
    </row>
    <row r="56" spans="1:11" x14ac:dyDescent="0.3">
      <c r="C56" s="56"/>
    </row>
    <row r="57" spans="1:11" x14ac:dyDescent="0.3">
      <c r="C57" s="56"/>
    </row>
    <row r="58" spans="1:11" x14ac:dyDescent="0.3">
      <c r="C58" s="56"/>
    </row>
    <row r="59" spans="1:11" x14ac:dyDescent="0.3">
      <c r="C59" s="56"/>
    </row>
    <row r="60" spans="1:11" x14ac:dyDescent="0.3">
      <c r="C60" s="56"/>
    </row>
    <row r="61" spans="1:11" x14ac:dyDescent="0.3">
      <c r="C61" s="56"/>
    </row>
    <row r="62" spans="1:11" x14ac:dyDescent="0.3">
      <c r="C62" s="56"/>
    </row>
    <row r="63" spans="1:11" x14ac:dyDescent="0.3">
      <c r="C63" s="56"/>
    </row>
    <row r="64" spans="1:11" x14ac:dyDescent="0.3">
      <c r="C64" s="56"/>
    </row>
    <row r="65" spans="3:3" x14ac:dyDescent="0.3">
      <c r="C65" s="56"/>
    </row>
    <row r="66" spans="3:3" x14ac:dyDescent="0.3">
      <c r="C66" s="56"/>
    </row>
    <row r="67" spans="3:3" x14ac:dyDescent="0.3">
      <c r="C67" s="56"/>
    </row>
    <row r="68" spans="3:3" x14ac:dyDescent="0.3">
      <c r="C68" s="56"/>
    </row>
    <row r="69" spans="3:3" x14ac:dyDescent="0.3">
      <c r="C69" s="56"/>
    </row>
    <row r="70" spans="3:3" x14ac:dyDescent="0.3">
      <c r="C70" s="56"/>
    </row>
    <row r="71" spans="3:3" x14ac:dyDescent="0.3">
      <c r="C71" s="56"/>
    </row>
    <row r="72" spans="3:3" x14ac:dyDescent="0.3">
      <c r="C72" s="56"/>
    </row>
  </sheetData>
  <hyperlinks>
    <hyperlink ref="E39" r:id="rId1"/>
    <hyperlink ref="E40" r:id="rId2"/>
  </hyperlinks>
  <printOptions horizontalCentered="1"/>
  <pageMargins left="0.51181102362204722" right="0.51181102362204722" top="0.98425196850393704" bottom="0.59055118110236227" header="0.31496062992125984" footer="0.31496062992125984"/>
  <pageSetup paperSize="9" orientation="landscape" horizontalDpi="0" verticalDpi="0" r:id="rId3"/>
  <headerFooter>
    <oddHeader>&amp;C&amp;14Vergleich der Transportenergie von einem Schwan 
mit Flugmodellen&amp;R28.1.2014</oddHeader>
    <oddFooter>&amp;L&amp;9ornithopter.de&amp;C&amp;P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Ruler="0" zoomScale="99" zoomScaleNormal="99" workbookViewId="0">
      <selection activeCell="E10" sqref="E10"/>
    </sheetView>
  </sheetViews>
  <sheetFormatPr baseColWidth="10" defaultRowHeight="14.4" x14ac:dyDescent="0.3"/>
  <cols>
    <col min="1" max="1" width="3" bestFit="1" customWidth="1"/>
    <col min="2" max="2" width="31.109375" customWidth="1"/>
    <col min="3" max="3" width="8.21875" customWidth="1"/>
    <col min="4" max="4" width="9.33203125" customWidth="1"/>
    <col min="5" max="5" width="13.44140625" customWidth="1"/>
    <col min="6" max="6" width="10.5546875" customWidth="1"/>
    <col min="7" max="7" width="13.88671875" customWidth="1"/>
    <col min="8" max="8" width="11.77734375" customWidth="1"/>
    <col min="9" max="9" width="11.77734375" style="1" customWidth="1"/>
    <col min="10" max="10" width="10.5546875" customWidth="1"/>
  </cols>
  <sheetData>
    <row r="1" spans="1:12" ht="74.400000000000006" customHeight="1" thickBot="1" x14ac:dyDescent="0.35">
      <c r="A1" s="76"/>
      <c r="B1" s="88" t="s">
        <v>99</v>
      </c>
      <c r="C1" s="31" t="s">
        <v>28</v>
      </c>
      <c r="D1" s="32" t="s">
        <v>27</v>
      </c>
      <c r="E1" s="32" t="s">
        <v>108</v>
      </c>
      <c r="F1" s="44" t="s">
        <v>106</v>
      </c>
      <c r="G1" s="32" t="s">
        <v>88</v>
      </c>
      <c r="H1" s="33" t="s">
        <v>109</v>
      </c>
      <c r="I1" s="65" t="s">
        <v>107</v>
      </c>
      <c r="J1" s="44" t="s">
        <v>114</v>
      </c>
      <c r="K1" s="1"/>
      <c r="L1" s="1"/>
    </row>
    <row r="2" spans="1:12" x14ac:dyDescent="0.3">
      <c r="A2" s="82">
        <v>1</v>
      </c>
      <c r="B2" s="70" t="s">
        <v>89</v>
      </c>
      <c r="C2" s="77" t="s">
        <v>92</v>
      </c>
      <c r="D2" s="7" t="s">
        <v>91</v>
      </c>
      <c r="E2" s="30"/>
      <c r="F2" s="50"/>
      <c r="G2" s="24"/>
      <c r="H2" s="15"/>
      <c r="I2" s="89"/>
      <c r="J2" s="50"/>
    </row>
    <row r="3" spans="1:12" x14ac:dyDescent="0.3">
      <c r="A3" s="82">
        <v>2</v>
      </c>
      <c r="B3" s="70" t="s">
        <v>90</v>
      </c>
      <c r="C3" s="77" t="s">
        <v>69</v>
      </c>
      <c r="D3" s="7" t="s">
        <v>17</v>
      </c>
      <c r="E3" s="30" t="s">
        <v>93</v>
      </c>
      <c r="F3" s="113">
        <v>0.32</v>
      </c>
      <c r="G3" s="24"/>
      <c r="H3" s="171">
        <v>0.32</v>
      </c>
      <c r="I3" s="169">
        <v>0.32</v>
      </c>
      <c r="J3" s="109">
        <v>0.32</v>
      </c>
    </row>
    <row r="4" spans="1:12" x14ac:dyDescent="0.3">
      <c r="A4" s="82">
        <v>3</v>
      </c>
      <c r="B4" s="70" t="s">
        <v>0</v>
      </c>
      <c r="C4" s="77" t="s">
        <v>30</v>
      </c>
      <c r="D4" s="7" t="s">
        <v>14</v>
      </c>
      <c r="E4" s="30"/>
      <c r="F4" s="46">
        <v>0.65</v>
      </c>
      <c r="G4" s="24"/>
      <c r="H4" s="16">
        <v>0.65</v>
      </c>
      <c r="I4" s="90">
        <v>0.65</v>
      </c>
      <c r="J4" s="46">
        <v>0.65</v>
      </c>
    </row>
    <row r="5" spans="1:12" x14ac:dyDescent="0.3">
      <c r="A5" s="82">
        <v>4</v>
      </c>
      <c r="B5" s="70" t="s">
        <v>1</v>
      </c>
      <c r="C5" s="77" t="s">
        <v>38</v>
      </c>
      <c r="D5" s="7" t="s">
        <v>26</v>
      </c>
      <c r="E5" s="30"/>
      <c r="F5" s="47"/>
      <c r="G5" s="24"/>
      <c r="H5" s="17">
        <v>0.105</v>
      </c>
      <c r="I5" s="91"/>
      <c r="J5" s="47"/>
    </row>
    <row r="6" spans="1:12" x14ac:dyDescent="0.3">
      <c r="A6" s="82">
        <v>5</v>
      </c>
      <c r="B6" s="70" t="s">
        <v>8</v>
      </c>
      <c r="C6" s="77" t="s">
        <v>29</v>
      </c>
      <c r="D6" s="7" t="s">
        <v>59</v>
      </c>
      <c r="E6" s="30"/>
      <c r="F6" s="47">
        <v>6.8000000000000005E-2</v>
      </c>
      <c r="G6" s="24" t="s">
        <v>68</v>
      </c>
      <c r="H6" s="170">
        <f>H4*H5</f>
        <v>6.8250000000000005E-2</v>
      </c>
      <c r="I6" s="168">
        <v>6.8000000000000005E-2</v>
      </c>
      <c r="J6" s="47">
        <v>0.68</v>
      </c>
    </row>
    <row r="7" spans="1:12" x14ac:dyDescent="0.3">
      <c r="A7" s="82">
        <v>6</v>
      </c>
      <c r="B7" s="70" t="s">
        <v>53</v>
      </c>
      <c r="C7" s="77"/>
      <c r="D7" s="7" t="s">
        <v>60</v>
      </c>
      <c r="E7" s="24" t="s">
        <v>70</v>
      </c>
      <c r="F7" s="46">
        <f>F3/F6</f>
        <v>4.7058823529411766</v>
      </c>
      <c r="G7" s="24" t="s">
        <v>70</v>
      </c>
      <c r="H7" s="16">
        <f>H3/H6</f>
        <v>4.688644688644688</v>
      </c>
      <c r="I7" s="90">
        <f>I3/I6</f>
        <v>4.7058823529411766</v>
      </c>
      <c r="J7" s="48">
        <f>J3/J6</f>
        <v>0.47058823529411764</v>
      </c>
    </row>
    <row r="8" spans="1:12" ht="14.4" customHeight="1" x14ac:dyDescent="0.3">
      <c r="A8" s="82">
        <v>7</v>
      </c>
      <c r="B8" s="70" t="s">
        <v>31</v>
      </c>
      <c r="C8" s="77" t="s">
        <v>32</v>
      </c>
      <c r="D8" s="7" t="s">
        <v>42</v>
      </c>
      <c r="E8" s="30"/>
      <c r="F8" s="47"/>
      <c r="G8" s="24"/>
      <c r="H8" s="19"/>
      <c r="I8" s="90" t="s">
        <v>125</v>
      </c>
      <c r="J8" s="47"/>
      <c r="K8" s="6"/>
    </row>
    <row r="9" spans="1:12" ht="14.4" customHeight="1" x14ac:dyDescent="0.3">
      <c r="A9" s="82">
        <v>8</v>
      </c>
      <c r="B9" s="70" t="s">
        <v>104</v>
      </c>
      <c r="C9" s="77" t="s">
        <v>100</v>
      </c>
      <c r="D9" s="7" t="s">
        <v>6</v>
      </c>
      <c r="E9" s="30"/>
      <c r="F9" s="47"/>
      <c r="G9" s="24"/>
      <c r="H9" s="19"/>
      <c r="I9" s="90"/>
      <c r="J9" s="47"/>
      <c r="K9" s="6"/>
    </row>
    <row r="10" spans="1:12" x14ac:dyDescent="0.3">
      <c r="A10" s="82">
        <v>9</v>
      </c>
      <c r="B10" s="70" t="s">
        <v>13</v>
      </c>
      <c r="C10" s="77" t="s">
        <v>33</v>
      </c>
      <c r="D10" s="7" t="s">
        <v>4</v>
      </c>
      <c r="E10" s="30"/>
      <c r="F10" s="112">
        <v>12</v>
      </c>
      <c r="G10" s="24"/>
      <c r="H10" s="18">
        <v>12</v>
      </c>
      <c r="I10" s="92">
        <v>12</v>
      </c>
      <c r="J10" s="48">
        <v>12</v>
      </c>
      <c r="K10" s="2"/>
    </row>
    <row r="11" spans="1:12" x14ac:dyDescent="0.3">
      <c r="A11" s="82">
        <v>10</v>
      </c>
      <c r="B11" s="70" t="s">
        <v>43</v>
      </c>
      <c r="C11" s="77" t="s">
        <v>41</v>
      </c>
      <c r="D11" s="7" t="s">
        <v>42</v>
      </c>
      <c r="E11" s="30"/>
      <c r="F11" s="48">
        <v>8.6</v>
      </c>
      <c r="G11" s="81" t="s">
        <v>83</v>
      </c>
      <c r="H11" s="17">
        <v>13.7</v>
      </c>
      <c r="I11" s="91">
        <v>13.7</v>
      </c>
      <c r="J11" s="47"/>
    </row>
    <row r="12" spans="1:12" x14ac:dyDescent="0.3">
      <c r="A12" s="82">
        <v>11</v>
      </c>
      <c r="B12" s="70" t="s">
        <v>2</v>
      </c>
      <c r="C12" s="77" t="s">
        <v>34</v>
      </c>
      <c r="D12" s="7" t="s">
        <v>5</v>
      </c>
      <c r="E12" s="30"/>
      <c r="F12" s="47"/>
      <c r="G12" s="23"/>
      <c r="H12" s="20"/>
      <c r="I12" s="93">
        <v>171</v>
      </c>
      <c r="J12" s="47"/>
      <c r="K12" s="3"/>
    </row>
    <row r="13" spans="1:12" ht="28.8" x14ac:dyDescent="0.3">
      <c r="A13" s="82"/>
      <c r="B13" s="70" t="s">
        <v>118</v>
      </c>
      <c r="C13" s="77"/>
      <c r="D13" s="7" t="s">
        <v>5</v>
      </c>
      <c r="E13" s="30"/>
      <c r="F13" s="111">
        <v>30</v>
      </c>
      <c r="G13" s="23"/>
      <c r="H13" s="20"/>
      <c r="I13" s="93"/>
      <c r="J13" s="47">
        <v>30</v>
      </c>
      <c r="K13" s="3"/>
    </row>
    <row r="14" spans="1:12" x14ac:dyDescent="0.3">
      <c r="A14" s="82">
        <v>12</v>
      </c>
      <c r="B14" s="70" t="s">
        <v>44</v>
      </c>
      <c r="C14" s="77" t="s">
        <v>52</v>
      </c>
      <c r="D14" s="7" t="s">
        <v>4</v>
      </c>
      <c r="E14" s="30"/>
      <c r="F14" s="47">
        <v>0</v>
      </c>
      <c r="G14" s="23"/>
      <c r="H14" s="17">
        <v>0</v>
      </c>
      <c r="I14" s="91">
        <v>0</v>
      </c>
      <c r="J14" s="47"/>
    </row>
    <row r="15" spans="1:12" x14ac:dyDescent="0.3">
      <c r="A15" s="82">
        <v>13</v>
      </c>
      <c r="B15" s="70" t="s">
        <v>75</v>
      </c>
      <c r="C15" s="77" t="s">
        <v>77</v>
      </c>
      <c r="D15" s="7"/>
      <c r="E15" s="30"/>
      <c r="F15" s="47"/>
      <c r="G15" s="23"/>
      <c r="H15" s="17"/>
      <c r="I15" s="91">
        <v>0.4</v>
      </c>
      <c r="J15" s="47"/>
    </row>
    <row r="16" spans="1:12" x14ac:dyDescent="0.3">
      <c r="A16" s="82">
        <v>14</v>
      </c>
      <c r="B16" s="70" t="s">
        <v>74</v>
      </c>
      <c r="C16" s="78" t="s">
        <v>76</v>
      </c>
      <c r="D16" s="7"/>
      <c r="E16" s="30"/>
      <c r="F16" s="47"/>
      <c r="G16" s="23"/>
      <c r="H16" s="17"/>
      <c r="I16" s="91">
        <v>0.7</v>
      </c>
      <c r="J16" s="47"/>
    </row>
    <row r="17" spans="1:11" ht="28.8" x14ac:dyDescent="0.3">
      <c r="A17" s="82">
        <v>15</v>
      </c>
      <c r="B17" s="70" t="s">
        <v>67</v>
      </c>
      <c r="C17" s="79" t="s">
        <v>79</v>
      </c>
      <c r="D17" s="7" t="s">
        <v>42</v>
      </c>
      <c r="E17" s="30"/>
      <c r="F17" s="47">
        <v>0.25</v>
      </c>
      <c r="G17" s="51" t="s">
        <v>78</v>
      </c>
      <c r="H17" s="16">
        <v>0.5</v>
      </c>
      <c r="I17" s="90">
        <f>I15/I16</f>
        <v>0.57142857142857151</v>
      </c>
      <c r="J17" s="47">
        <v>0.25</v>
      </c>
    </row>
    <row r="18" spans="1:11" ht="21" x14ac:dyDescent="0.3">
      <c r="A18" s="82">
        <v>16</v>
      </c>
      <c r="B18" s="70" t="s">
        <v>54</v>
      </c>
      <c r="C18" s="77" t="s">
        <v>40</v>
      </c>
      <c r="D18" s="7" t="s">
        <v>5</v>
      </c>
      <c r="E18" s="30"/>
      <c r="F18" s="49"/>
      <c r="G18" s="23"/>
      <c r="H18" s="20">
        <v>412</v>
      </c>
      <c r="I18" s="93">
        <v>427</v>
      </c>
      <c r="J18" s="49"/>
      <c r="K18" s="3"/>
    </row>
    <row r="19" spans="1:11" x14ac:dyDescent="0.3">
      <c r="A19" s="82">
        <v>17</v>
      </c>
      <c r="B19" s="70" t="s">
        <v>23</v>
      </c>
      <c r="C19" s="77" t="s">
        <v>39</v>
      </c>
      <c r="D19" s="7" t="s">
        <v>24</v>
      </c>
      <c r="E19" s="30"/>
      <c r="F19" s="47"/>
      <c r="G19" s="23"/>
      <c r="H19" s="21">
        <v>2</v>
      </c>
      <c r="I19" s="94">
        <v>2</v>
      </c>
      <c r="J19" s="47"/>
      <c r="K19" s="3"/>
    </row>
    <row r="20" spans="1:11" x14ac:dyDescent="0.3">
      <c r="A20" s="82">
        <v>18</v>
      </c>
      <c r="B20" s="70" t="s">
        <v>58</v>
      </c>
      <c r="C20" s="77" t="s">
        <v>35</v>
      </c>
      <c r="D20" s="7" t="s">
        <v>25</v>
      </c>
      <c r="E20" s="30"/>
      <c r="F20" s="47"/>
      <c r="G20" s="23"/>
      <c r="H20" s="17">
        <v>8</v>
      </c>
      <c r="I20" s="91">
        <v>8</v>
      </c>
      <c r="J20" s="47"/>
    </row>
    <row r="21" spans="1:11" x14ac:dyDescent="0.3">
      <c r="A21" s="82">
        <v>19</v>
      </c>
      <c r="B21" s="71" t="s">
        <v>3</v>
      </c>
      <c r="C21" s="77" t="s">
        <v>45</v>
      </c>
      <c r="D21" s="7" t="s">
        <v>6</v>
      </c>
      <c r="E21" s="30" t="s">
        <v>123</v>
      </c>
      <c r="F21" s="114">
        <f>2*3600</f>
        <v>7200</v>
      </c>
      <c r="G21" s="24" t="s">
        <v>55</v>
      </c>
      <c r="H21" s="22">
        <f>H19*H20/H18*3600</f>
        <v>139.80582524271844</v>
      </c>
      <c r="I21" s="95">
        <f>I19*I20*3600/I18</f>
        <v>134.89461358313818</v>
      </c>
      <c r="J21" s="50">
        <v>43200</v>
      </c>
      <c r="K21" s="14"/>
    </row>
    <row r="22" spans="1:11" x14ac:dyDescent="0.3">
      <c r="A22" s="82">
        <v>20</v>
      </c>
      <c r="B22" s="72" t="s">
        <v>7</v>
      </c>
      <c r="C22" s="77" t="s">
        <v>6</v>
      </c>
      <c r="D22" s="7" t="s">
        <v>12</v>
      </c>
      <c r="E22" s="30" t="s">
        <v>56</v>
      </c>
      <c r="F22" s="110">
        <f>F21*F10/1000</f>
        <v>86.4</v>
      </c>
      <c r="G22" s="25" t="s">
        <v>56</v>
      </c>
      <c r="H22" s="8">
        <f>H21*H10/1000</f>
        <v>1.6776699029126212</v>
      </c>
      <c r="I22" s="96">
        <f>I21*I10/1000</f>
        <v>1.6187353629976582</v>
      </c>
      <c r="J22" s="50">
        <v>1000</v>
      </c>
      <c r="K22" s="4"/>
    </row>
    <row r="23" spans="1:11" x14ac:dyDescent="0.3">
      <c r="A23" s="82">
        <v>21</v>
      </c>
      <c r="B23" s="72" t="s">
        <v>22</v>
      </c>
      <c r="C23" s="77" t="s">
        <v>49</v>
      </c>
      <c r="D23" s="7" t="s">
        <v>21</v>
      </c>
      <c r="E23" s="30" t="s">
        <v>48</v>
      </c>
      <c r="F23" s="48">
        <f>1000/F10</f>
        <v>83.333333333333329</v>
      </c>
      <c r="G23" s="26" t="s">
        <v>48</v>
      </c>
      <c r="H23" s="9">
        <f>1000/H10</f>
        <v>83.333333333333329</v>
      </c>
      <c r="I23" s="97">
        <f>1000/I10</f>
        <v>83.333333333333329</v>
      </c>
      <c r="J23" s="48">
        <f>1000/J10</f>
        <v>83.333333333333329</v>
      </c>
      <c r="K23" s="4"/>
    </row>
    <row r="24" spans="1:11" x14ac:dyDescent="0.3">
      <c r="A24" s="82">
        <v>22</v>
      </c>
      <c r="B24" s="72" t="s">
        <v>119</v>
      </c>
      <c r="C24" s="77" t="s">
        <v>61</v>
      </c>
      <c r="D24" s="7" t="s">
        <v>120</v>
      </c>
      <c r="E24" s="30"/>
      <c r="F24" s="115">
        <v>0.11</v>
      </c>
      <c r="G24" s="26"/>
      <c r="H24" s="13"/>
      <c r="I24" s="97"/>
      <c r="J24" s="50">
        <v>1200</v>
      </c>
      <c r="K24" s="4"/>
    </row>
    <row r="25" spans="1:11" x14ac:dyDescent="0.3">
      <c r="A25" s="82"/>
      <c r="B25" s="11" t="s">
        <v>15</v>
      </c>
      <c r="C25" s="77" t="s">
        <v>62</v>
      </c>
      <c r="D25" s="7" t="s">
        <v>11</v>
      </c>
      <c r="E25" s="30" t="s">
        <v>121</v>
      </c>
      <c r="F25" s="45">
        <f>F24/60*F23</f>
        <v>0.15277777777777776</v>
      </c>
      <c r="G25" s="26"/>
      <c r="H25" s="13"/>
      <c r="I25" s="97"/>
      <c r="J25" s="50"/>
      <c r="K25" s="4"/>
    </row>
    <row r="26" spans="1:11" ht="14.4" customHeight="1" x14ac:dyDescent="0.3">
      <c r="A26" s="82">
        <v>23</v>
      </c>
      <c r="B26" s="11" t="s">
        <v>105</v>
      </c>
      <c r="C26" s="77" t="s">
        <v>47</v>
      </c>
      <c r="D26" s="7" t="s">
        <v>94</v>
      </c>
      <c r="E26" s="30"/>
      <c r="F26" s="10">
        <v>37</v>
      </c>
      <c r="G26" s="23"/>
      <c r="H26" s="12"/>
      <c r="I26" s="97"/>
      <c r="J26" s="10">
        <v>37</v>
      </c>
      <c r="K26" s="4"/>
    </row>
    <row r="27" spans="1:11" x14ac:dyDescent="0.3">
      <c r="A27" s="82">
        <v>24</v>
      </c>
      <c r="B27" s="11"/>
      <c r="C27" s="77" t="s">
        <v>47</v>
      </c>
      <c r="D27" s="7" t="s">
        <v>10</v>
      </c>
      <c r="E27" s="30"/>
      <c r="F27" s="10">
        <f>F26*1000</f>
        <v>37000</v>
      </c>
      <c r="G27" s="23"/>
      <c r="H27" s="12"/>
      <c r="I27" s="97"/>
      <c r="J27" s="10">
        <f>J26*1000</f>
        <v>37000</v>
      </c>
      <c r="K27" s="4"/>
    </row>
    <row r="28" spans="1:11" x14ac:dyDescent="0.3">
      <c r="A28" s="82">
        <v>25</v>
      </c>
      <c r="B28" s="72" t="s">
        <v>66</v>
      </c>
      <c r="C28" s="77" t="s">
        <v>41</v>
      </c>
      <c r="D28" s="7" t="s">
        <v>19</v>
      </c>
      <c r="E28" s="30" t="s">
        <v>122</v>
      </c>
      <c r="F28" s="10">
        <f>F21/60*F24*F27</f>
        <v>488400</v>
      </c>
      <c r="G28" s="26" t="s">
        <v>57</v>
      </c>
      <c r="H28" s="10">
        <f>H19*H20*3600</f>
        <v>57600</v>
      </c>
      <c r="I28" s="98">
        <f>I19*I20*3600</f>
        <v>57600</v>
      </c>
      <c r="J28" s="10">
        <f>J24*J27</f>
        <v>44400000</v>
      </c>
      <c r="K28" s="4"/>
    </row>
    <row r="29" spans="1:11" x14ac:dyDescent="0.3">
      <c r="A29" s="82">
        <v>27</v>
      </c>
      <c r="B29" s="73" t="s">
        <v>110</v>
      </c>
      <c r="C29" s="77" t="s">
        <v>63</v>
      </c>
      <c r="D29" s="7" t="s">
        <v>9</v>
      </c>
      <c r="E29" t="s">
        <v>73</v>
      </c>
      <c r="F29" s="52">
        <f>F25*F27</f>
        <v>5652.7777777777774</v>
      </c>
      <c r="G29" s="27" t="s">
        <v>72</v>
      </c>
      <c r="H29" s="52">
        <f>H18*H23</f>
        <v>34333.333333333328</v>
      </c>
      <c r="I29" s="66">
        <f>I18*I23</f>
        <v>35583.333333333328</v>
      </c>
      <c r="J29" s="52" t="e">
        <f>#REF!*J27</f>
        <v>#REF!</v>
      </c>
    </row>
    <row r="30" spans="1:11" x14ac:dyDescent="0.3">
      <c r="A30" s="82">
        <v>28</v>
      </c>
      <c r="B30" s="74" t="s">
        <v>111</v>
      </c>
      <c r="C30" s="77" t="s">
        <v>65</v>
      </c>
      <c r="D30" s="7" t="s">
        <v>18</v>
      </c>
      <c r="E30" s="30" t="s">
        <v>124</v>
      </c>
      <c r="F30" s="69">
        <f>F29/F3</f>
        <v>17664.930555555555</v>
      </c>
      <c r="G30" s="28" t="s">
        <v>87</v>
      </c>
      <c r="H30" s="63">
        <f>H28/H22/H3</f>
        <v>107291.66666666667</v>
      </c>
      <c r="I30" s="67">
        <f>I28/I22/I3</f>
        <v>111197.91666666664</v>
      </c>
      <c r="J30" s="69">
        <f>J28/J22/J3</f>
        <v>138750</v>
      </c>
    </row>
    <row r="31" spans="1:11" ht="28.8" x14ac:dyDescent="0.3">
      <c r="A31" s="82">
        <v>29</v>
      </c>
      <c r="B31" s="11" t="s">
        <v>84</v>
      </c>
      <c r="C31" s="77" t="s">
        <v>64</v>
      </c>
      <c r="D31" s="7" t="s">
        <v>9</v>
      </c>
      <c r="E31" s="30" t="s">
        <v>80</v>
      </c>
      <c r="F31" s="53">
        <f>F29*F17</f>
        <v>1413.1944444444443</v>
      </c>
      <c r="G31" s="28" t="s">
        <v>80</v>
      </c>
      <c r="H31" s="53">
        <f>H29*H17</f>
        <v>17166.666666666664</v>
      </c>
      <c r="I31" s="99">
        <f>I29*I17</f>
        <v>20333.333333333332</v>
      </c>
      <c r="J31" s="53" t="e">
        <f>J29*J17</f>
        <v>#REF!</v>
      </c>
    </row>
    <row r="32" spans="1:11" ht="14.4" customHeight="1" x14ac:dyDescent="0.3">
      <c r="A32" s="82">
        <v>30</v>
      </c>
      <c r="B32" s="75" t="s">
        <v>85</v>
      </c>
      <c r="C32" s="77" t="s">
        <v>36</v>
      </c>
      <c r="D32" s="7" t="s">
        <v>16</v>
      </c>
      <c r="E32" s="30" t="s">
        <v>86</v>
      </c>
      <c r="F32" s="116">
        <v>98.1</v>
      </c>
      <c r="G32" s="30" t="s">
        <v>86</v>
      </c>
      <c r="H32" s="64">
        <f>H28/H21/H3</f>
        <v>1287.5</v>
      </c>
      <c r="I32" s="68">
        <f>I28/I21/I3</f>
        <v>1334.375</v>
      </c>
      <c r="J32" s="64">
        <f>J28/J21/J3</f>
        <v>3211.8055555555557</v>
      </c>
    </row>
    <row r="33" spans="1:10" x14ac:dyDescent="0.3">
      <c r="A33" s="82">
        <v>31</v>
      </c>
      <c r="B33" s="11"/>
      <c r="C33" s="77"/>
      <c r="D33" s="7"/>
      <c r="E33" s="30"/>
      <c r="F33" s="54"/>
      <c r="G33" s="29"/>
      <c r="H33" s="54"/>
      <c r="I33" s="100"/>
      <c r="J33" s="54"/>
    </row>
    <row r="34" spans="1:10" x14ac:dyDescent="0.3">
      <c r="A34" s="82">
        <v>32</v>
      </c>
      <c r="B34" s="72" t="s">
        <v>101</v>
      </c>
      <c r="C34" s="77" t="s">
        <v>37</v>
      </c>
      <c r="D34" s="7" t="s">
        <v>5</v>
      </c>
      <c r="E34" s="30" t="s">
        <v>71</v>
      </c>
      <c r="F34" s="55">
        <f>F13</f>
        <v>30</v>
      </c>
      <c r="G34" s="30" t="s">
        <v>40</v>
      </c>
      <c r="H34" s="55">
        <f>H18</f>
        <v>412</v>
      </c>
      <c r="I34" s="101">
        <f>I18</f>
        <v>427</v>
      </c>
      <c r="J34" s="55">
        <f>J28/J21</f>
        <v>1027.7777777777778</v>
      </c>
    </row>
    <row r="35" spans="1:10" ht="14.4" customHeight="1" x14ac:dyDescent="0.3">
      <c r="A35" s="82">
        <v>33</v>
      </c>
      <c r="B35" s="11" t="s">
        <v>102</v>
      </c>
      <c r="C35" s="77" t="s">
        <v>46</v>
      </c>
      <c r="D35" s="7" t="s">
        <v>5</v>
      </c>
      <c r="E35" s="30" t="s">
        <v>81</v>
      </c>
      <c r="F35" s="55">
        <f>F34*F17</f>
        <v>7.5</v>
      </c>
      <c r="G35" s="30" t="s">
        <v>81</v>
      </c>
      <c r="H35" s="55">
        <f>H34*H17</f>
        <v>206</v>
      </c>
      <c r="I35" s="101">
        <f>I34*I17</f>
        <v>244.00000000000003</v>
      </c>
      <c r="J35" s="55">
        <f>J34*J17</f>
        <v>256.94444444444446</v>
      </c>
    </row>
    <row r="36" spans="1:10" ht="15" thickBot="1" x14ac:dyDescent="0.35">
      <c r="A36" s="83">
        <v>34</v>
      </c>
      <c r="B36" s="58"/>
      <c r="C36" s="80"/>
      <c r="D36" s="59"/>
      <c r="E36" s="60"/>
      <c r="F36" s="61"/>
      <c r="G36" s="60"/>
      <c r="H36" s="62"/>
      <c r="I36" s="102"/>
      <c r="J36" s="61"/>
    </row>
    <row r="37" spans="1:10" x14ac:dyDescent="0.3">
      <c r="B37" s="5"/>
      <c r="C37" s="5"/>
      <c r="D37" s="1"/>
      <c r="E37" s="1"/>
      <c r="F37" s="1"/>
      <c r="G37" s="1"/>
      <c r="H37" s="1"/>
      <c r="I37" s="103"/>
      <c r="J37" s="1"/>
    </row>
    <row r="38" spans="1:10" x14ac:dyDescent="0.3">
      <c r="B38" s="5"/>
      <c r="C38" s="5"/>
      <c r="D38" s="1"/>
      <c r="E38" s="1"/>
      <c r="F38" s="1"/>
      <c r="G38" s="1"/>
      <c r="H38" s="1"/>
      <c r="I38" s="103"/>
      <c r="J38" s="1"/>
    </row>
    <row r="39" spans="1:10" ht="16.05" customHeight="1" x14ac:dyDescent="0.3">
      <c r="B39" s="34" t="s">
        <v>82</v>
      </c>
      <c r="C39" s="35"/>
      <c r="D39" s="36"/>
      <c r="E39" s="36"/>
      <c r="F39" s="36"/>
      <c r="G39" s="37"/>
      <c r="H39" s="37"/>
      <c r="I39" s="104"/>
      <c r="J39" s="36"/>
    </row>
    <row r="40" spans="1:10" ht="16.05" customHeight="1" x14ac:dyDescent="0.3">
      <c r="B40" s="38" t="s">
        <v>95</v>
      </c>
      <c r="C40" s="39"/>
      <c r="D40" s="39"/>
      <c r="E40" s="39"/>
      <c r="F40" s="39"/>
      <c r="G40" s="39"/>
      <c r="H40" s="39"/>
      <c r="I40" s="105"/>
      <c r="J40" s="39"/>
    </row>
    <row r="41" spans="1:10" ht="16.05" customHeight="1" x14ac:dyDescent="0.3">
      <c r="B41" s="84" t="s">
        <v>98</v>
      </c>
      <c r="C41" s="40"/>
      <c r="D41" s="40"/>
      <c r="E41" s="40"/>
      <c r="F41" s="40"/>
      <c r="G41" s="40"/>
      <c r="H41" s="40"/>
      <c r="I41" s="106"/>
      <c r="J41" s="40"/>
    </row>
    <row r="42" spans="1:10" ht="16.05" customHeight="1" x14ac:dyDescent="0.3">
      <c r="B42" s="85" t="s">
        <v>96</v>
      </c>
      <c r="C42" s="86"/>
      <c r="D42" s="86"/>
      <c r="E42" s="87" t="s">
        <v>50</v>
      </c>
      <c r="F42" s="86"/>
      <c r="G42" s="86"/>
      <c r="H42" s="86"/>
      <c r="I42" s="107"/>
      <c r="J42" s="86"/>
    </row>
    <row r="43" spans="1:10" ht="16.05" customHeight="1" x14ac:dyDescent="0.3">
      <c r="B43" s="41" t="s">
        <v>97</v>
      </c>
      <c r="C43" s="42"/>
      <c r="D43" s="42"/>
      <c r="E43" s="43" t="s">
        <v>51</v>
      </c>
      <c r="F43" s="42"/>
      <c r="G43" s="42"/>
      <c r="H43" s="42"/>
      <c r="I43" s="108"/>
      <c r="J43" s="42"/>
    </row>
    <row r="44" spans="1:10" ht="16.05" customHeight="1" x14ac:dyDescent="0.3">
      <c r="I44" s="103"/>
    </row>
    <row r="45" spans="1:10" ht="16.05" customHeight="1" x14ac:dyDescent="0.3">
      <c r="B45" t="s">
        <v>112</v>
      </c>
      <c r="I45" s="103"/>
    </row>
    <row r="46" spans="1:10" x14ac:dyDescent="0.3">
      <c r="B46" t="s">
        <v>113</v>
      </c>
      <c r="I46" s="103"/>
    </row>
    <row r="47" spans="1:10" x14ac:dyDescent="0.3">
      <c r="C47" s="56"/>
    </row>
    <row r="48" spans="1:10" x14ac:dyDescent="0.3">
      <c r="B48" t="s">
        <v>115</v>
      </c>
      <c r="C48" s="56"/>
    </row>
    <row r="49" spans="2:3" x14ac:dyDescent="0.3">
      <c r="B49" t="s">
        <v>116</v>
      </c>
      <c r="C49" s="57"/>
    </row>
    <row r="50" spans="2:3" x14ac:dyDescent="0.3">
      <c r="B50" t="s">
        <v>117</v>
      </c>
      <c r="C50" s="56"/>
    </row>
    <row r="51" spans="2:3" x14ac:dyDescent="0.3">
      <c r="C51" s="56"/>
    </row>
    <row r="52" spans="2:3" x14ac:dyDescent="0.3">
      <c r="C52" s="56"/>
    </row>
    <row r="53" spans="2:3" x14ac:dyDescent="0.3">
      <c r="C53" s="56"/>
    </row>
    <row r="54" spans="2:3" x14ac:dyDescent="0.3">
      <c r="C54" s="56"/>
    </row>
    <row r="55" spans="2:3" x14ac:dyDescent="0.3">
      <c r="C55" s="56"/>
    </row>
    <row r="56" spans="2:3" x14ac:dyDescent="0.3">
      <c r="C56" s="56"/>
    </row>
    <row r="57" spans="2:3" x14ac:dyDescent="0.3">
      <c r="C57" s="56"/>
    </row>
    <row r="58" spans="2:3" x14ac:dyDescent="0.3">
      <c r="C58" s="56"/>
    </row>
    <row r="59" spans="2:3" x14ac:dyDescent="0.3">
      <c r="C59" s="56"/>
    </row>
    <row r="60" spans="2:3" x14ac:dyDescent="0.3">
      <c r="C60" s="56"/>
    </row>
    <row r="61" spans="2:3" x14ac:dyDescent="0.3">
      <c r="C61" s="56"/>
    </row>
    <row r="62" spans="2:3" x14ac:dyDescent="0.3">
      <c r="C62" s="56"/>
    </row>
    <row r="63" spans="2:3" x14ac:dyDescent="0.3">
      <c r="C63" s="56"/>
    </row>
    <row r="64" spans="2:3" x14ac:dyDescent="0.3">
      <c r="C64" s="56"/>
    </row>
    <row r="65" spans="3:3" x14ac:dyDescent="0.3">
      <c r="C65" s="56"/>
    </row>
    <row r="66" spans="3:3" x14ac:dyDescent="0.3">
      <c r="C66" s="56"/>
    </row>
  </sheetData>
  <hyperlinks>
    <hyperlink ref="E42" r:id="rId1"/>
    <hyperlink ref="E43" r:id="rId2"/>
  </hyperlinks>
  <printOptions horizontalCentered="1"/>
  <pageMargins left="0.70866141732283472" right="0.51181102362204722" top="0.98425196850393704" bottom="0.59055118110236227" header="0.31496062992125984" footer="0.31496062992125984"/>
  <pageSetup paperSize="9" orientation="landscape" horizontalDpi="0" verticalDpi="0" r:id="rId3"/>
  <headerFooter>
    <oddHeader>&amp;C&amp;14Vergleich der Transportleistungen von einem Schwan 
mit Flugmodellen&amp;R20.1.2014</oddHeader>
    <oddFooter>&amp;L&amp;9ornithopter.de&amp;C&amp;P</oddFooter>
  </headerFooter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Schwan</vt:lpstr>
      <vt:lpstr>Taube</vt:lpstr>
      <vt:lpstr>Tabelle2</vt:lpstr>
      <vt:lpstr>Tabelle3</vt:lpstr>
      <vt:lpstr>Schwan!Druckbereich</vt:lpstr>
      <vt:lpstr>Taube!Druckbereich</vt:lpstr>
      <vt:lpstr>Schwan!Drucktitel</vt:lpstr>
      <vt:lpstr>Taube!Drucktitel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 Räbiger</dc:creator>
  <cp:lastModifiedBy>Horst Räbiger</cp:lastModifiedBy>
  <cp:lastPrinted>2014-01-24T12:49:34Z</cp:lastPrinted>
  <dcterms:created xsi:type="dcterms:W3CDTF">2014-01-13T05:46:29Z</dcterms:created>
  <dcterms:modified xsi:type="dcterms:W3CDTF">2019-05-30T05:15:49Z</dcterms:modified>
</cp:coreProperties>
</file>